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mcanet.sharepoint.com/sites/ADEPTLiveLab2-SouthCampusFiles/Shared Documents/South Campus Files/05 - Workstreams/Trial write up/Appendices/"/>
    </mc:Choice>
  </mc:AlternateContent>
  <xr:revisionPtr revIDLastSave="1008" documentId="8_{D9E5BB04-B613-4136-8AC0-D03DE60BAE05}" xr6:coauthVersionLast="47" xr6:coauthVersionMax="47" xr10:uidLastSave="{F3F0AFB5-EC51-42E9-9137-DDF7FE915873}"/>
  <bookViews>
    <workbookView xWindow="28680" yWindow="-120" windowWidth="29040" windowHeight="15720" xr2:uid="{771166D7-4801-4A4B-AFDA-2996BBC361BC}"/>
  </bookViews>
  <sheets>
    <sheet name="Trial Regis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6" i="1" l="1"/>
  <c r="H74" i="1"/>
  <c r="H66" i="1"/>
  <c r="H20" i="1"/>
  <c r="N109" i="1"/>
  <c r="N108" i="1"/>
  <c r="H130" i="1"/>
  <c r="N116" i="1" l="1"/>
  <c r="N117" i="1"/>
  <c r="N118" i="1"/>
  <c r="N119" i="1"/>
  <c r="N120" i="1"/>
  <c r="N121" i="1"/>
  <c r="N122" i="1"/>
  <c r="N123" i="1"/>
  <c r="N124" i="1"/>
  <c r="N125" i="1"/>
  <c r="N126" i="1"/>
  <c r="N127" i="1"/>
  <c r="N130" i="1"/>
  <c r="N113" i="1"/>
  <c r="N114" i="1"/>
  <c r="N115" i="1"/>
  <c r="N111" i="1"/>
  <c r="I122" i="1"/>
  <c r="H122" i="1"/>
  <c r="H117" i="1"/>
  <c r="H119" i="1"/>
  <c r="H120" i="1"/>
  <c r="H121" i="1"/>
  <c r="H118" i="1"/>
  <c r="H116" i="1"/>
  <c r="H111" i="1"/>
  <c r="N112" i="1"/>
  <c r="H112" i="1"/>
  <c r="H113" i="1"/>
  <c r="N105" i="1"/>
  <c r="N106" i="1"/>
  <c r="N107" i="1"/>
  <c r="N104" i="1"/>
  <c r="H107" i="1"/>
  <c r="H106" i="1"/>
  <c r="H105" i="1"/>
  <c r="H104" i="1"/>
  <c r="I82" i="1"/>
  <c r="I81" i="1"/>
  <c r="H80" i="1"/>
  <c r="N75" i="1"/>
  <c r="N76" i="1"/>
  <c r="N77" i="1"/>
  <c r="N78" i="1"/>
  <c r="N79" i="1"/>
  <c r="N80" i="1"/>
  <c r="N74" i="1"/>
  <c r="H79" i="1"/>
  <c r="N57" i="1"/>
  <c r="N66" i="1"/>
  <c r="N10" i="1"/>
  <c r="N20" i="1"/>
  <c r="N30" i="1"/>
  <c r="N37" i="1"/>
  <c r="N42" i="1"/>
  <c r="N3" i="1"/>
  <c r="H57" i="1"/>
  <c r="H30" i="1"/>
</calcChain>
</file>

<file path=xl/sharedStrings.xml><?xml version="1.0" encoding="utf-8"?>
<sst xmlns="http://schemas.openxmlformats.org/spreadsheetml/2006/main" count="1452" uniqueCount="256">
  <si>
    <t>ID</t>
  </si>
  <si>
    <t>Trial Type</t>
  </si>
  <si>
    <t>Material/Product</t>
  </si>
  <si>
    <t>Supplier</t>
  </si>
  <si>
    <t>Installed by</t>
  </si>
  <si>
    <t>A4</t>
  </si>
  <si>
    <t>A5</t>
  </si>
  <si>
    <t>Control section?</t>
  </si>
  <si>
    <t>Testing</t>
  </si>
  <si>
    <t>Comments</t>
  </si>
  <si>
    <t>Potholes Phase 1</t>
  </si>
  <si>
    <t>Road Name</t>
  </si>
  <si>
    <t>Local Authority Area</t>
  </si>
  <si>
    <t>What3Words</t>
  </si>
  <si>
    <t>Carriageway Type</t>
  </si>
  <si>
    <t>High street,West Bromwich</t>
  </si>
  <si>
    <t>Europa Avenue</t>
  </si>
  <si>
    <t>Sandwell</t>
  </si>
  <si>
    <t>Colpatch</t>
  </si>
  <si>
    <t>Colas</t>
  </si>
  <si>
    <t>J A Bates</t>
  </si>
  <si>
    <t>A1-3 Source</t>
  </si>
  <si>
    <t>SEVE</t>
  </si>
  <si>
    <t>Langdale Avenue</t>
  </si>
  <si>
    <t>Winding House Lane</t>
  </si>
  <si>
    <t>Chingford Road</t>
  </si>
  <si>
    <t>Shilton Lane</t>
  </si>
  <si>
    <t>Coventry</t>
  </si>
  <si>
    <t>Degafill</t>
  </si>
  <si>
    <t>Degafloor</t>
  </si>
  <si>
    <t>Castle mill road</t>
  </si>
  <si>
    <t>Highland road</t>
  </si>
  <si>
    <t>Catholic Lane</t>
  </si>
  <si>
    <t>Dudley</t>
  </si>
  <si>
    <t>Elastomac</t>
  </si>
  <si>
    <t>Roadmender</t>
  </si>
  <si>
    <t>Potholes Phase 2</t>
  </si>
  <si>
    <t>A1-3 kgCO2e/trial</t>
  </si>
  <si>
    <t>Unit</t>
  </si>
  <si>
    <t>KgCO2e/shift</t>
  </si>
  <si>
    <t>Supplier provided EPD for similar product</t>
  </si>
  <si>
    <t>Supplier provided carbon figure, CEDR updated with Eurobitume carbon factor for Bitumen</t>
  </si>
  <si>
    <t>Blenheim way</t>
  </si>
  <si>
    <t>Dibdale road</t>
  </si>
  <si>
    <t>Langstone Road</t>
  </si>
  <si>
    <t>Greenpatch</t>
  </si>
  <si>
    <t>FM Conway</t>
  </si>
  <si>
    <t>Forster street</t>
  </si>
  <si>
    <t>Rolfe Street</t>
  </si>
  <si>
    <t>Buttress Way</t>
  </si>
  <si>
    <t>Holly Lane</t>
  </si>
  <si>
    <t>Permafyx</t>
  </si>
  <si>
    <t>Meon</t>
  </si>
  <si>
    <t>Villiers Street</t>
  </si>
  <si>
    <t>Richardson Way</t>
  </si>
  <si>
    <t>Bennetts Road</t>
  </si>
  <si>
    <t>Roadpatch</t>
  </si>
  <si>
    <t>Roadtechs</t>
  </si>
  <si>
    <t>Wood Lane</t>
  </si>
  <si>
    <t>Somerfield Road</t>
  </si>
  <si>
    <t>Gwendolyn way</t>
  </si>
  <si>
    <t>Walsall</t>
  </si>
  <si>
    <t>Velocity Patcher</t>
  </si>
  <si>
    <t>Velocity Roads</t>
  </si>
  <si>
    <t>Willenhall road</t>
  </si>
  <si>
    <t>Parkfield Road</t>
  </si>
  <si>
    <t>Strawberry Lane</t>
  </si>
  <si>
    <t>Winster Road</t>
  </si>
  <si>
    <t>Cavendish Road</t>
  </si>
  <si>
    <t>Wolverhampton</t>
  </si>
  <si>
    <t>Viafix</t>
  </si>
  <si>
    <t>Viatec</t>
  </si>
  <si>
    <t>Adkins Lane</t>
  </si>
  <si>
    <t>Bearwood Road</t>
  </si>
  <si>
    <t>Newton Road Layby</t>
  </si>
  <si>
    <t>Thermal Road Repairs</t>
  </si>
  <si>
    <t>Thimblemill Road</t>
  </si>
  <si>
    <t>MQP</t>
  </si>
  <si>
    <t>Sandwell DLO</t>
  </si>
  <si>
    <t>EZ Street</t>
  </si>
  <si>
    <t>Red Stag</t>
  </si>
  <si>
    <t>Ultipatch Bio</t>
  </si>
  <si>
    <t>Tarmac</t>
  </si>
  <si>
    <t>Surface Treatments Phase 1</t>
  </si>
  <si>
    <t>Surface Treatments Phase 2</t>
  </si>
  <si>
    <t>Auckland Drive</t>
  </si>
  <si>
    <t>Solihull</t>
  </si>
  <si>
    <t>A452 Collector Road</t>
  </si>
  <si>
    <t>Reclamite</t>
  </si>
  <si>
    <t>Colas Denmark</t>
  </si>
  <si>
    <t>Pickford Way</t>
  </si>
  <si>
    <t>Stivichall Bypass</t>
  </si>
  <si>
    <t>Rhinophalt</t>
  </si>
  <si>
    <t>ASI Solutions</t>
  </si>
  <si>
    <t>A41 The Expressway</t>
  </si>
  <si>
    <t>A4123 Wolverhampton Road</t>
  </si>
  <si>
    <t>Longwood Lane</t>
  </si>
  <si>
    <t>Aldridge Road</t>
  </si>
  <si>
    <t>Jimmy Hill Way S1</t>
  </si>
  <si>
    <t>Jimmy Hill Way S2</t>
  </si>
  <si>
    <t>Everphalt</t>
  </si>
  <si>
    <t>CNRG Technologies</t>
  </si>
  <si>
    <t>Black Country New Road</t>
  </si>
  <si>
    <t>Coventry Ring Road J2-4</t>
  </si>
  <si>
    <t>A34 Stafford Road</t>
  </si>
  <si>
    <t>Reedswood Way</t>
  </si>
  <si>
    <t>Allied Infrastructure</t>
  </si>
  <si>
    <t>Lichfield Road - Smithys Forge</t>
  </si>
  <si>
    <t>Lichfield Road - Texaco</t>
  </si>
  <si>
    <t>Resurfacing Phase 1</t>
  </si>
  <si>
    <t>Pauls Coppice</t>
  </si>
  <si>
    <t>Warm AC 20 DENSE BIN 100/150 DES</t>
  </si>
  <si>
    <t>Warm AC 10 CLOSE SURF 70/100 PSV 60</t>
  </si>
  <si>
    <t>BIO AC 10 CLOSE SURF 70/100 PSV 60</t>
  </si>
  <si>
    <t>BIO AC 20 DENSE BIN 100/150 DES</t>
  </si>
  <si>
    <t>Resurfacing Phase 2</t>
  </si>
  <si>
    <t>Resurfacing Phase 3</t>
  </si>
  <si>
    <t>Resurfacing Phase 4</t>
  </si>
  <si>
    <t>Croxstalls Road</t>
  </si>
  <si>
    <t>ULTIPAVE D 10 SURF 40/60+GRAPHENE PSV 65</t>
  </si>
  <si>
    <t>ULTILAYER SINGLE 20 PMB H/S</t>
  </si>
  <si>
    <t>ULTILAYER S 10 SURF PMB PSV 60</t>
  </si>
  <si>
    <t>Broad Lane</t>
  </si>
  <si>
    <t>Holcim</t>
  </si>
  <si>
    <t>CR Macdonald</t>
  </si>
  <si>
    <t>AC 20mm HDM WMA 1680S</t>
  </si>
  <si>
    <t>SuperCurve 10mm 80U26F</t>
  </si>
  <si>
    <t>AC 20 HDM 40/60 + Graphene 1680G</t>
  </si>
  <si>
    <t>AC 20 HDM SuperLow Carbon PMB 1686Z</t>
  </si>
  <si>
    <t>Foamix ECO + ACLA</t>
  </si>
  <si>
    <t>Foamix ECO + Lignin E20</t>
  </si>
  <si>
    <t>Willenhall Lane</t>
  </si>
  <si>
    <t>SuperCurve 10mm SuperLow Carbon PMB 80U26Z</t>
  </si>
  <si>
    <t>SuperCurve 10mm PMB + BioCarb ME50 80U24B (Lignin)</t>
  </si>
  <si>
    <t>SuperCurve 10mm PMB + Graphene 80U26GF</t>
  </si>
  <si>
    <t>SuperCurve 10mm 80U26F (Control)</t>
  </si>
  <si>
    <t>Walsgrave Road</t>
  </si>
  <si>
    <t>ULTILAYER S10 SURF PMB PSV 60</t>
  </si>
  <si>
    <t>ULTILAYER S10 SURF PMB (AGESAFE) PSV 60</t>
  </si>
  <si>
    <t xml:space="preserve">AC 20 HDM 40/60pen Bio variant </t>
  </si>
  <si>
    <t>AC 20 HDM bin 40/60 CL929 des - 1920A</t>
  </si>
  <si>
    <t>Supreme AC20 Bin PMB - 24G4D1</t>
  </si>
  <si>
    <t>SuperCurve SMA 10 surf PMB - 80U26H</t>
  </si>
  <si>
    <t>Supreme AC20 Bin PMB - 14G4D1</t>
  </si>
  <si>
    <t>AC 20 HDM bin 40/60 - 1680S</t>
  </si>
  <si>
    <t>No</t>
  </si>
  <si>
    <t>Visual inspection</t>
  </si>
  <si>
    <t>Carriageway Type 2 - 2.5 to 10 Msa</t>
  </si>
  <si>
    <t>Carriageway Type 4 - Up to 0.5 Msa</t>
  </si>
  <si>
    <t>scores.author.shine</t>
  </si>
  <si>
    <t>risk.button.report</t>
  </si>
  <si>
    <t>funds.league.vague</t>
  </si>
  <si>
    <t>latter.vague.bottom</t>
  </si>
  <si>
    <t>gazed.boom.change</t>
  </si>
  <si>
    <t>wheels.debate.glass</t>
  </si>
  <si>
    <t>Mason.coherent.energetic</t>
  </si>
  <si>
    <t>Pinks.reform.inner</t>
  </si>
  <si>
    <t>Crop.tape.jaws</t>
  </si>
  <si>
    <t>Bump.sock.dreams</t>
  </si>
  <si>
    <t>Pump.swift.case</t>
  </si>
  <si>
    <t>Policy.risen.skill</t>
  </si>
  <si>
    <t>Jokes.likes.kink</t>
  </si>
  <si>
    <t>Tides.tools.adding</t>
  </si>
  <si>
    <t>PLANK.SCRIPT.ERASE</t>
  </si>
  <si>
    <t>vest.model.woof</t>
  </si>
  <si>
    <t>range.scary.happy</t>
  </si>
  <si>
    <t>DRIPS.RANCH.ALONE</t>
  </si>
  <si>
    <t>GUISES.SHUNTS.DECREASED</t>
  </si>
  <si>
    <t>guises.shunts.decreased</t>
  </si>
  <si>
    <t>fetch.dices.budget</t>
  </si>
  <si>
    <t>closes.grapes.shift</t>
  </si>
  <si>
    <t>orbit.rainy.always</t>
  </si>
  <si>
    <t>lawn.filed.common</t>
  </si>
  <si>
    <t>drum.cheeks.likely</t>
  </si>
  <si>
    <t>Yes</t>
  </si>
  <si>
    <t>shape.movie.land</t>
  </si>
  <si>
    <t>tower.sake.candle</t>
  </si>
  <si>
    <t>Supplier provided figure using their bespoke tool. The figures provided is for the specific batch taking the RAP% and batching plant</t>
  </si>
  <si>
    <t>liability.tower.civil</t>
  </si>
  <si>
    <t>edges.mice.corn</t>
  </si>
  <si>
    <t>frock.tester.pool</t>
  </si>
  <si>
    <t>salsa.could.quench</t>
  </si>
  <si>
    <t>modest.office.speak</t>
  </si>
  <si>
    <t>Cars Glee Park</t>
  </si>
  <si>
    <t>Expand Pounds Mute</t>
  </si>
  <si>
    <t>Soft Thus Bands</t>
  </si>
  <si>
    <t>Carriageway Type 3 - 0.5 to 2.5 Msa</t>
  </si>
  <si>
    <t>Carriageway Type 1 - 10 to 30 Msa</t>
  </si>
  <si>
    <t>laws.invent.pest</t>
  </si>
  <si>
    <t>Asserts.Echo.Dunes</t>
  </si>
  <si>
    <t>goals.pushed.miles</t>
  </si>
  <si>
    <t>Loose.bikes.heap</t>
  </si>
  <si>
    <t>Loose bikes heap</t>
  </si>
  <si>
    <t>vote.custom.other</t>
  </si>
  <si>
    <t>Agrees.thus.total</t>
  </si>
  <si>
    <t>enjoyable.sober.fine</t>
  </si>
  <si>
    <t>sleep.silk.influencing</t>
  </si>
  <si>
    <t>kind.venues.skills</t>
  </si>
  <si>
    <t>close to BW1</t>
  </si>
  <si>
    <t>spun.lifts.slices</t>
  </si>
  <si>
    <t>Amber.Modest.Rate</t>
  </si>
  <si>
    <t>Carriageway type 3 (0.5 to 2.5 MSA)</t>
  </si>
  <si>
    <t xml:space="preserve">Supplier provided figure </t>
  </si>
  <si>
    <t>vibes.arch.globe</t>
  </si>
  <si>
    <t>6.6KgCO2/m2</t>
  </si>
  <si>
    <t>Carriageway type 2 (2.5 to 10 MSA)</t>
  </si>
  <si>
    <t>NA</t>
  </si>
  <si>
    <t>No data available</t>
  </si>
  <si>
    <t>Carriageway type 1 (10 to 30 MSA)</t>
  </si>
  <si>
    <t>Supplier provided carbon factor</t>
  </si>
  <si>
    <t>MPA EPD for HRA, UoN verified figure for Tack coat</t>
  </si>
  <si>
    <t>Supplier provided figure</t>
  </si>
  <si>
    <t>Lichfield Road, Willenhall</t>
  </si>
  <si>
    <t>SCANNER, Coring, Pen/Softening Point, ITSM, Void Content, DSR.</t>
  </si>
  <si>
    <t>A1-A5(Total KgCO2e/trial)</t>
  </si>
  <si>
    <t>KgCO2e/pothole</t>
  </si>
  <si>
    <t>Supplier provided figures</t>
  </si>
  <si>
    <t>SCANNER, Coring, Pen/Softening Point, ITSM, Void Content, DSR, In-situ hydraulic conductivity.</t>
  </si>
  <si>
    <t>.0431 KgCO2e/m2</t>
  </si>
  <si>
    <t>To be updated</t>
  </si>
  <si>
    <t>Coring, Pen/Softening Point, ITSM, Void Content, DSR, In-situ hydraulic conductivity</t>
  </si>
  <si>
    <t>In-situ hydraulic conductivity, visual inspection</t>
  </si>
  <si>
    <t>KgCO2e/trial site</t>
  </si>
  <si>
    <t>Stiffness (IT-CY), Wheel Tracking (Proc.B), Fatigue Testing (4PB-PR), Stiffness testing (4PB-PR). Visual inspection.</t>
  </si>
  <si>
    <t>PenTack(Colas Active Sealing)</t>
  </si>
  <si>
    <t>round.oldest.sang</t>
  </si>
  <si>
    <t>sketch.visit.colleague</t>
  </si>
  <si>
    <t>senior.shout.ends</t>
  </si>
  <si>
    <t>happen.honey.punchy</t>
  </si>
  <si>
    <t>alive.switch.prep</t>
  </si>
  <si>
    <t>poster.nerve.calms</t>
  </si>
  <si>
    <t>robe.adding.serve</t>
  </si>
  <si>
    <t>frost.things.shall</t>
  </si>
  <si>
    <t>nation.ruins.extra</t>
  </si>
  <si>
    <t>best.deeply.deed</t>
  </si>
  <si>
    <t>renew.stamp.tester</t>
  </si>
  <si>
    <t>vines.pencil.song</t>
  </si>
  <si>
    <t>hops.cool.hidden</t>
  </si>
  <si>
    <t>hooks.rotate.guess</t>
  </si>
  <si>
    <t>scam.cross.handle</t>
  </si>
  <si>
    <t>shock.before.mute</t>
  </si>
  <si>
    <t>issuer.croaking.solids</t>
  </si>
  <si>
    <t>frogs.third.return</t>
  </si>
  <si>
    <t>strut.extra.above</t>
  </si>
  <si>
    <t>fuzzy.treatment.ketchup</t>
  </si>
  <si>
    <t>baking.swaps.stable</t>
  </si>
  <si>
    <t>grapes.dragon.gown</t>
  </si>
  <si>
    <t>guards.below.kings</t>
  </si>
  <si>
    <t>rare.plays.love</t>
  </si>
  <si>
    <t>Supplier provided figures using AsPect tool for the batch of material produced</t>
  </si>
  <si>
    <t>Average of figures provided by supplier.Supplier provided figures using AsPect tool for the batch of material produced</t>
  </si>
  <si>
    <t>KgCO2e/trial location</t>
  </si>
  <si>
    <t xml:space="preserve">No data </t>
  </si>
  <si>
    <t>HRA 45/10</t>
  </si>
  <si>
    <t>A1-3 kgCO2e/kg or unit specified</t>
  </si>
  <si>
    <t>The trials register is a live document and therefore may change over time as data becomes available. The latest version will be available from kb.decarbonisingroads.co.uk or the ADEPT website.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</si>
</sst>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2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75AE9-2F33-4B73-A1C2-9BF4E7F0DAE4}">
  <sheetPr>
    <pageSetUpPr fitToPage="1"/>
  </sheetPr>
  <dimension ref="A1:S130"/>
  <sheetViews>
    <sheetView tabSelected="1" workbookViewId="0">
      <selection activeCell="B1" sqref="B1:J1"/>
    </sheetView>
  </sheetViews>
  <sheetFormatPr defaultRowHeight="15" x14ac:dyDescent="0.25"/>
  <cols>
    <col min="2" max="2" width="26.28515625" customWidth="1"/>
    <col min="3" max="3" width="27.7109375" bestFit="1" customWidth="1"/>
    <col min="4" max="4" width="18.7109375" bestFit="1" customWidth="1"/>
    <col min="5" max="5" width="48.42578125" customWidth="1"/>
    <col min="6" max="7" width="20.7109375" bestFit="1" customWidth="1"/>
    <col min="8" max="8" width="14.5703125" style="2" customWidth="1"/>
    <col min="9" max="10" width="19.28515625" style="2" customWidth="1"/>
    <col min="11" max="11" width="73.5703125" style="2" customWidth="1"/>
    <col min="12" max="13" width="9.140625" style="2"/>
    <col min="14" max="14" width="23.7109375" style="2" bestFit="1" customWidth="1"/>
    <col min="15" max="15" width="14.85546875" customWidth="1"/>
    <col min="16" max="16" width="24.42578125" customWidth="1"/>
    <col min="17" max="17" width="31.28515625" customWidth="1"/>
    <col min="18" max="18" width="24.42578125" customWidth="1"/>
    <col min="19" max="19" width="58.28515625" customWidth="1"/>
  </cols>
  <sheetData>
    <row r="1" spans="1:19" x14ac:dyDescent="0.25">
      <c r="B1" s="8" t="s">
        <v>255</v>
      </c>
      <c r="C1" s="8"/>
      <c r="D1" s="8"/>
      <c r="E1" s="8"/>
      <c r="F1" s="8"/>
      <c r="G1" s="8"/>
      <c r="H1" s="8"/>
      <c r="I1" s="8"/>
      <c r="J1" s="8"/>
    </row>
    <row r="2" spans="1:19" ht="45" x14ac:dyDescent="0.25">
      <c r="A2" t="s">
        <v>0</v>
      </c>
      <c r="B2" t="s">
        <v>1</v>
      </c>
      <c r="C2" t="s">
        <v>11</v>
      </c>
      <c r="D2" t="s">
        <v>12</v>
      </c>
      <c r="E2" t="s">
        <v>2</v>
      </c>
      <c r="F2" t="s">
        <v>3</v>
      </c>
      <c r="G2" t="s">
        <v>4</v>
      </c>
      <c r="H2" s="7" t="s">
        <v>254</v>
      </c>
      <c r="I2" s="2" t="s">
        <v>37</v>
      </c>
      <c r="J2" s="2" t="s">
        <v>38</v>
      </c>
      <c r="K2" s="2" t="s">
        <v>21</v>
      </c>
      <c r="L2" s="2" t="s">
        <v>5</v>
      </c>
      <c r="M2" s="2" t="s">
        <v>6</v>
      </c>
      <c r="N2" s="2" t="s">
        <v>214</v>
      </c>
      <c r="O2" t="s">
        <v>7</v>
      </c>
      <c r="P2" t="s">
        <v>8</v>
      </c>
      <c r="Q2" t="s">
        <v>14</v>
      </c>
      <c r="R2" t="s">
        <v>13</v>
      </c>
      <c r="S2" t="s">
        <v>9</v>
      </c>
    </row>
    <row r="3" spans="1:19" x14ac:dyDescent="0.25">
      <c r="A3">
        <v>1</v>
      </c>
      <c r="B3" t="s">
        <v>10</v>
      </c>
      <c r="C3" t="s">
        <v>15</v>
      </c>
      <c r="D3" t="s">
        <v>17</v>
      </c>
      <c r="E3" t="s">
        <v>18</v>
      </c>
      <c r="F3" t="s">
        <v>19</v>
      </c>
      <c r="G3" t="s">
        <v>20</v>
      </c>
      <c r="H3" s="5">
        <v>2.0699999999999998</v>
      </c>
      <c r="I3" s="5">
        <v>5.74</v>
      </c>
      <c r="J3" s="5" t="s">
        <v>39</v>
      </c>
      <c r="K3" s="5" t="s">
        <v>22</v>
      </c>
      <c r="L3" s="5">
        <v>11.53</v>
      </c>
      <c r="M3" s="5">
        <v>3.64</v>
      </c>
      <c r="N3" s="5">
        <f>SUM(I3,L3,M3)</f>
        <v>20.91</v>
      </c>
      <c r="O3" t="s">
        <v>145</v>
      </c>
      <c r="P3" t="s">
        <v>146</v>
      </c>
      <c r="Q3" t="s">
        <v>147</v>
      </c>
      <c r="R3" t="s">
        <v>149</v>
      </c>
    </row>
    <row r="4" spans="1:19" x14ac:dyDescent="0.25">
      <c r="A4">
        <v>2</v>
      </c>
      <c r="B4" t="s">
        <v>10</v>
      </c>
      <c r="C4" t="s">
        <v>15</v>
      </c>
      <c r="D4" t="s">
        <v>17</v>
      </c>
      <c r="E4" t="s">
        <v>18</v>
      </c>
      <c r="F4" t="s">
        <v>19</v>
      </c>
      <c r="G4" t="s">
        <v>20</v>
      </c>
      <c r="H4" s="5"/>
      <c r="I4" s="5"/>
      <c r="J4" s="5"/>
      <c r="K4" s="5"/>
      <c r="L4" s="5"/>
      <c r="M4" s="5"/>
      <c r="N4" s="5"/>
      <c r="O4" t="s">
        <v>145</v>
      </c>
      <c r="P4" t="s">
        <v>146</v>
      </c>
      <c r="Q4" t="s">
        <v>147</v>
      </c>
      <c r="R4" t="s">
        <v>150</v>
      </c>
    </row>
    <row r="5" spans="1:19" x14ac:dyDescent="0.25">
      <c r="A5">
        <v>3</v>
      </c>
      <c r="B5" t="s">
        <v>10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s="5"/>
      <c r="I5" s="5"/>
      <c r="J5" s="5"/>
      <c r="K5" s="5"/>
      <c r="L5" s="5"/>
      <c r="M5" s="5"/>
      <c r="N5" s="5"/>
      <c r="O5" t="s">
        <v>145</v>
      </c>
      <c r="P5" t="s">
        <v>146</v>
      </c>
      <c r="Q5" t="s">
        <v>148</v>
      </c>
      <c r="R5" t="s">
        <v>151</v>
      </c>
    </row>
    <row r="6" spans="1:19" x14ac:dyDescent="0.25">
      <c r="A6">
        <v>4</v>
      </c>
      <c r="B6" t="s">
        <v>10</v>
      </c>
      <c r="C6" t="s">
        <v>16</v>
      </c>
      <c r="D6" t="s">
        <v>17</v>
      </c>
      <c r="E6" t="s">
        <v>18</v>
      </c>
      <c r="F6" t="s">
        <v>19</v>
      </c>
      <c r="G6" t="s">
        <v>20</v>
      </c>
      <c r="H6" s="5"/>
      <c r="I6" s="5"/>
      <c r="J6" s="5"/>
      <c r="K6" s="5"/>
      <c r="L6" s="5"/>
      <c r="M6" s="5"/>
      <c r="N6" s="5"/>
      <c r="O6" t="s">
        <v>145</v>
      </c>
      <c r="P6" t="s">
        <v>146</v>
      </c>
      <c r="Q6" t="s">
        <v>148</v>
      </c>
      <c r="R6" t="s">
        <v>152</v>
      </c>
    </row>
    <row r="7" spans="1:19" x14ac:dyDescent="0.25">
      <c r="A7">
        <v>5</v>
      </c>
      <c r="B7" t="s">
        <v>10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s="5"/>
      <c r="I7" s="5"/>
      <c r="J7" s="5"/>
      <c r="K7" s="5"/>
      <c r="L7" s="5"/>
      <c r="M7" s="5"/>
      <c r="N7" s="5"/>
      <c r="O7" t="s">
        <v>145</v>
      </c>
      <c r="P7" t="s">
        <v>146</v>
      </c>
      <c r="Q7" t="s">
        <v>148</v>
      </c>
      <c r="R7" t="s">
        <v>153</v>
      </c>
    </row>
    <row r="8" spans="1:19" x14ac:dyDescent="0.25">
      <c r="A8">
        <v>6</v>
      </c>
      <c r="B8" t="s">
        <v>10</v>
      </c>
      <c r="C8" t="s">
        <v>16</v>
      </c>
      <c r="D8" t="s">
        <v>17</v>
      </c>
      <c r="E8" t="s">
        <v>18</v>
      </c>
      <c r="F8" t="s">
        <v>19</v>
      </c>
      <c r="G8" t="s">
        <v>20</v>
      </c>
      <c r="H8" s="5"/>
      <c r="I8" s="5"/>
      <c r="J8" s="5"/>
      <c r="K8" s="5"/>
      <c r="L8" s="5"/>
      <c r="M8" s="5"/>
      <c r="N8" s="5"/>
      <c r="O8" t="s">
        <v>145</v>
      </c>
      <c r="P8" t="s">
        <v>146</v>
      </c>
      <c r="Q8" t="s">
        <v>148</v>
      </c>
      <c r="R8" t="s">
        <v>153</v>
      </c>
    </row>
    <row r="9" spans="1:19" x14ac:dyDescent="0.25">
      <c r="A9">
        <v>7</v>
      </c>
      <c r="B9" t="s">
        <v>10</v>
      </c>
      <c r="C9" t="s">
        <v>16</v>
      </c>
      <c r="D9" t="s">
        <v>17</v>
      </c>
      <c r="E9" t="s">
        <v>18</v>
      </c>
      <c r="F9" t="s">
        <v>19</v>
      </c>
      <c r="G9" t="s">
        <v>20</v>
      </c>
      <c r="H9" s="5"/>
      <c r="I9" s="5"/>
      <c r="J9" s="5"/>
      <c r="K9" s="5"/>
      <c r="L9" s="5"/>
      <c r="M9" s="5"/>
      <c r="N9" s="5"/>
      <c r="O9" t="s">
        <v>145</v>
      </c>
      <c r="P9" t="s">
        <v>146</v>
      </c>
      <c r="Q9" t="s">
        <v>148</v>
      </c>
      <c r="R9" t="s">
        <v>154</v>
      </c>
    </row>
    <row r="10" spans="1:19" x14ac:dyDescent="0.25">
      <c r="A10">
        <v>8</v>
      </c>
      <c r="B10" t="s">
        <v>10</v>
      </c>
      <c r="C10" t="s">
        <v>23</v>
      </c>
      <c r="D10" t="s">
        <v>27</v>
      </c>
      <c r="E10" t="s">
        <v>28</v>
      </c>
      <c r="F10" t="s">
        <v>29</v>
      </c>
      <c r="G10" t="s">
        <v>28</v>
      </c>
      <c r="H10" s="5">
        <v>3.59</v>
      </c>
      <c r="I10" s="5">
        <v>152.22</v>
      </c>
      <c r="J10" s="5" t="s">
        <v>39</v>
      </c>
      <c r="K10" s="5" t="s">
        <v>40</v>
      </c>
      <c r="L10" s="5">
        <v>91.25</v>
      </c>
      <c r="M10" s="5">
        <v>3.7999999999999999E-2</v>
      </c>
      <c r="N10" s="5">
        <f>SUM(I10,L10,M10)</f>
        <v>243.50800000000001</v>
      </c>
      <c r="O10" t="s">
        <v>145</v>
      </c>
      <c r="P10" t="s">
        <v>146</v>
      </c>
      <c r="Q10" t="s">
        <v>148</v>
      </c>
      <c r="R10" t="s">
        <v>155</v>
      </c>
    </row>
    <row r="11" spans="1:19" x14ac:dyDescent="0.25">
      <c r="A11">
        <v>9</v>
      </c>
      <c r="B11" t="s">
        <v>10</v>
      </c>
      <c r="C11" t="s">
        <v>24</v>
      </c>
      <c r="D11" t="s">
        <v>27</v>
      </c>
      <c r="E11" t="s">
        <v>28</v>
      </c>
      <c r="F11" t="s">
        <v>29</v>
      </c>
      <c r="G11" t="s">
        <v>28</v>
      </c>
      <c r="H11" s="5"/>
      <c r="I11" s="5"/>
      <c r="J11" s="5"/>
      <c r="K11" s="5"/>
      <c r="L11" s="5"/>
      <c r="M11" s="5"/>
      <c r="N11" s="5"/>
      <c r="O11" t="s">
        <v>145</v>
      </c>
      <c r="P11" t="s">
        <v>146</v>
      </c>
      <c r="Q11" t="s">
        <v>147</v>
      </c>
      <c r="R11" t="s">
        <v>156</v>
      </c>
    </row>
    <row r="12" spans="1:19" x14ac:dyDescent="0.25">
      <c r="A12">
        <v>10</v>
      </c>
      <c r="B12" t="s">
        <v>10</v>
      </c>
      <c r="C12" t="s">
        <v>25</v>
      </c>
      <c r="D12" t="s">
        <v>27</v>
      </c>
      <c r="E12" t="s">
        <v>28</v>
      </c>
      <c r="F12" t="s">
        <v>29</v>
      </c>
      <c r="G12" t="s">
        <v>28</v>
      </c>
      <c r="H12" s="5"/>
      <c r="I12" s="5"/>
      <c r="J12" s="5"/>
      <c r="K12" s="5"/>
      <c r="L12" s="5"/>
      <c r="M12" s="5"/>
      <c r="N12" s="5"/>
      <c r="O12" t="s">
        <v>145</v>
      </c>
      <c r="P12" t="s">
        <v>146</v>
      </c>
      <c r="Q12" t="s">
        <v>148</v>
      </c>
      <c r="R12" t="s">
        <v>157</v>
      </c>
    </row>
    <row r="13" spans="1:19" x14ac:dyDescent="0.25">
      <c r="A13">
        <v>11</v>
      </c>
      <c r="B13" t="s">
        <v>10</v>
      </c>
      <c r="C13" t="s">
        <v>25</v>
      </c>
      <c r="D13" t="s">
        <v>27</v>
      </c>
      <c r="E13" t="s">
        <v>28</v>
      </c>
      <c r="F13" t="s">
        <v>29</v>
      </c>
      <c r="G13" t="s">
        <v>28</v>
      </c>
      <c r="H13" s="5"/>
      <c r="I13" s="5"/>
      <c r="J13" s="5"/>
      <c r="K13" s="5"/>
      <c r="L13" s="5"/>
      <c r="M13" s="5"/>
      <c r="N13" s="5"/>
      <c r="O13" t="s">
        <v>145</v>
      </c>
      <c r="P13" t="s">
        <v>146</v>
      </c>
      <c r="Q13" t="s">
        <v>148</v>
      </c>
      <c r="R13" t="s">
        <v>158</v>
      </c>
    </row>
    <row r="14" spans="1:19" x14ac:dyDescent="0.25">
      <c r="A14">
        <v>12</v>
      </c>
      <c r="B14" t="s">
        <v>10</v>
      </c>
      <c r="C14" t="s">
        <v>25</v>
      </c>
      <c r="D14" t="s">
        <v>27</v>
      </c>
      <c r="E14" t="s">
        <v>28</v>
      </c>
      <c r="F14" t="s">
        <v>29</v>
      </c>
      <c r="G14" t="s">
        <v>28</v>
      </c>
      <c r="H14" s="5"/>
      <c r="I14" s="5"/>
      <c r="J14" s="5"/>
      <c r="K14" s="5"/>
      <c r="L14" s="5"/>
      <c r="M14" s="5"/>
      <c r="N14" s="5"/>
      <c r="O14" t="s">
        <v>145</v>
      </c>
      <c r="P14" t="s">
        <v>146</v>
      </c>
      <c r="Q14" t="s">
        <v>148</v>
      </c>
      <c r="R14" t="s">
        <v>159</v>
      </c>
    </row>
    <row r="15" spans="1:19" x14ac:dyDescent="0.25">
      <c r="A15">
        <v>13</v>
      </c>
      <c r="B15" t="s">
        <v>10</v>
      </c>
      <c r="C15" t="s">
        <v>25</v>
      </c>
      <c r="D15" t="s">
        <v>27</v>
      </c>
      <c r="E15" t="s">
        <v>28</v>
      </c>
      <c r="F15" t="s">
        <v>29</v>
      </c>
      <c r="G15" t="s">
        <v>28</v>
      </c>
      <c r="H15" s="5"/>
      <c r="I15" s="5"/>
      <c r="J15" s="5"/>
      <c r="K15" s="5"/>
      <c r="L15" s="5"/>
      <c r="M15" s="5"/>
      <c r="N15" s="5"/>
      <c r="O15" t="s">
        <v>145</v>
      </c>
      <c r="P15" t="s">
        <v>146</v>
      </c>
      <c r="Q15" t="s">
        <v>148</v>
      </c>
      <c r="R15" t="s">
        <v>160</v>
      </c>
    </row>
    <row r="16" spans="1:19" x14ac:dyDescent="0.25">
      <c r="A16">
        <v>14</v>
      </c>
      <c r="B16" t="s">
        <v>10</v>
      </c>
      <c r="C16" t="s">
        <v>25</v>
      </c>
      <c r="D16" t="s">
        <v>27</v>
      </c>
      <c r="E16" t="s">
        <v>28</v>
      </c>
      <c r="F16" t="s">
        <v>29</v>
      </c>
      <c r="G16" t="s">
        <v>28</v>
      </c>
      <c r="H16" s="5"/>
      <c r="I16" s="5"/>
      <c r="J16" s="5"/>
      <c r="K16" s="5"/>
      <c r="L16" s="5"/>
      <c r="M16" s="5"/>
      <c r="N16" s="5"/>
      <c r="O16" t="s">
        <v>145</v>
      </c>
      <c r="P16" t="s">
        <v>146</v>
      </c>
      <c r="Q16" t="s">
        <v>148</v>
      </c>
      <c r="R16" t="s">
        <v>160</v>
      </c>
    </row>
    <row r="17" spans="1:18" x14ac:dyDescent="0.25">
      <c r="A17">
        <v>15</v>
      </c>
      <c r="B17" t="s">
        <v>10</v>
      </c>
      <c r="C17" t="s">
        <v>25</v>
      </c>
      <c r="D17" t="s">
        <v>27</v>
      </c>
      <c r="E17" t="s">
        <v>28</v>
      </c>
      <c r="F17" t="s">
        <v>29</v>
      </c>
      <c r="G17" t="s">
        <v>28</v>
      </c>
      <c r="H17" s="5"/>
      <c r="I17" s="5"/>
      <c r="J17" s="5"/>
      <c r="K17" s="5"/>
      <c r="L17" s="5"/>
      <c r="M17" s="5"/>
      <c r="N17" s="5"/>
      <c r="O17" t="s">
        <v>145</v>
      </c>
      <c r="P17" t="s">
        <v>146</v>
      </c>
      <c r="Q17" t="s">
        <v>148</v>
      </c>
      <c r="R17" t="s">
        <v>161</v>
      </c>
    </row>
    <row r="18" spans="1:18" x14ac:dyDescent="0.25">
      <c r="A18">
        <v>16</v>
      </c>
      <c r="B18" t="s">
        <v>10</v>
      </c>
      <c r="C18" t="s">
        <v>26</v>
      </c>
      <c r="D18" t="s">
        <v>27</v>
      </c>
      <c r="E18" t="s">
        <v>28</v>
      </c>
      <c r="F18" t="s">
        <v>29</v>
      </c>
      <c r="G18" t="s">
        <v>28</v>
      </c>
      <c r="H18" s="5"/>
      <c r="I18" s="5"/>
      <c r="J18" s="5"/>
      <c r="K18" s="5"/>
      <c r="L18" s="5"/>
      <c r="M18" s="5"/>
      <c r="N18" s="5"/>
      <c r="O18" t="s">
        <v>145</v>
      </c>
      <c r="P18" t="s">
        <v>146</v>
      </c>
      <c r="Q18" t="s">
        <v>148</v>
      </c>
      <c r="R18" s="1"/>
    </row>
    <row r="19" spans="1:18" x14ac:dyDescent="0.25">
      <c r="A19">
        <v>17</v>
      </c>
      <c r="B19" t="s">
        <v>10</v>
      </c>
      <c r="C19" t="s">
        <v>26</v>
      </c>
      <c r="D19" t="s">
        <v>27</v>
      </c>
      <c r="E19" t="s">
        <v>28</v>
      </c>
      <c r="F19" t="s">
        <v>29</v>
      </c>
      <c r="G19" t="s">
        <v>28</v>
      </c>
      <c r="H19" s="5"/>
      <c r="I19" s="5"/>
      <c r="J19" s="5"/>
      <c r="K19" s="5"/>
      <c r="L19" s="5"/>
      <c r="M19" s="5"/>
      <c r="N19" s="5"/>
      <c r="O19" t="s">
        <v>145</v>
      </c>
      <c r="P19" t="s">
        <v>146</v>
      </c>
      <c r="Q19" t="s">
        <v>148</v>
      </c>
      <c r="R19" t="s">
        <v>162</v>
      </c>
    </row>
    <row r="20" spans="1:18" x14ac:dyDescent="0.25">
      <c r="A20">
        <v>18</v>
      </c>
      <c r="B20" t="s">
        <v>10</v>
      </c>
      <c r="C20" t="s">
        <v>30</v>
      </c>
      <c r="D20" t="s">
        <v>33</v>
      </c>
      <c r="E20" t="s">
        <v>34</v>
      </c>
      <c r="F20" t="s">
        <v>35</v>
      </c>
      <c r="G20" t="s">
        <v>35</v>
      </c>
      <c r="H20" s="5">
        <f>92.93/1000</f>
        <v>9.2930000000000013E-2</v>
      </c>
      <c r="I20" s="5">
        <v>22860.78</v>
      </c>
      <c r="J20" s="5" t="s">
        <v>39</v>
      </c>
      <c r="K20" s="5" t="s">
        <v>41</v>
      </c>
      <c r="L20" s="5">
        <v>95.27</v>
      </c>
      <c r="M20" s="5">
        <v>18.13</v>
      </c>
      <c r="N20" s="5">
        <f>SUM(I20,L20,M20)</f>
        <v>22974.18</v>
      </c>
      <c r="O20" t="s">
        <v>145</v>
      </c>
      <c r="P20" t="s">
        <v>146</v>
      </c>
      <c r="Q20" t="s">
        <v>148</v>
      </c>
      <c r="R20" t="s">
        <v>163</v>
      </c>
    </row>
    <row r="21" spans="1:18" x14ac:dyDescent="0.25">
      <c r="A21">
        <v>19</v>
      </c>
      <c r="B21" t="s">
        <v>10</v>
      </c>
      <c r="C21" t="s">
        <v>31</v>
      </c>
      <c r="D21" t="s">
        <v>33</v>
      </c>
      <c r="E21" t="s">
        <v>34</v>
      </c>
      <c r="F21" t="s">
        <v>35</v>
      </c>
      <c r="G21" t="s">
        <v>35</v>
      </c>
      <c r="H21" s="5"/>
      <c r="I21" s="5"/>
      <c r="J21" s="5"/>
      <c r="K21" s="5"/>
      <c r="L21" s="5"/>
      <c r="M21" s="5"/>
      <c r="N21" s="5"/>
      <c r="O21" t="s">
        <v>145</v>
      </c>
      <c r="P21" t="s">
        <v>146</v>
      </c>
      <c r="Q21" t="s">
        <v>147</v>
      </c>
      <c r="R21" t="s">
        <v>164</v>
      </c>
    </row>
    <row r="22" spans="1:18" x14ac:dyDescent="0.25">
      <c r="A22">
        <v>20</v>
      </c>
      <c r="B22" t="s">
        <v>10</v>
      </c>
      <c r="C22" t="s">
        <v>31</v>
      </c>
      <c r="D22" t="s">
        <v>33</v>
      </c>
      <c r="E22" t="s">
        <v>34</v>
      </c>
      <c r="F22" t="s">
        <v>35</v>
      </c>
      <c r="G22" t="s">
        <v>35</v>
      </c>
      <c r="H22" s="5"/>
      <c r="I22" s="5"/>
      <c r="J22" s="5"/>
      <c r="K22" s="5"/>
      <c r="L22" s="5"/>
      <c r="M22" s="5"/>
      <c r="N22" s="5"/>
      <c r="O22" t="s">
        <v>145</v>
      </c>
      <c r="P22" t="s">
        <v>146</v>
      </c>
      <c r="Q22" t="s">
        <v>147</v>
      </c>
      <c r="R22" t="s">
        <v>164</v>
      </c>
    </row>
    <row r="23" spans="1:18" x14ac:dyDescent="0.25">
      <c r="A23">
        <v>21</v>
      </c>
      <c r="B23" t="s">
        <v>10</v>
      </c>
      <c r="C23" t="s">
        <v>31</v>
      </c>
      <c r="D23" t="s">
        <v>33</v>
      </c>
      <c r="E23" t="s">
        <v>34</v>
      </c>
      <c r="F23" t="s">
        <v>35</v>
      </c>
      <c r="G23" t="s">
        <v>35</v>
      </c>
      <c r="H23" s="5"/>
      <c r="I23" s="5"/>
      <c r="J23" s="5"/>
      <c r="K23" s="5"/>
      <c r="L23" s="5"/>
      <c r="M23" s="5"/>
      <c r="N23" s="5"/>
      <c r="O23" t="s">
        <v>145</v>
      </c>
      <c r="P23" t="s">
        <v>146</v>
      </c>
      <c r="Q23" t="s">
        <v>147</v>
      </c>
      <c r="R23" t="s">
        <v>164</v>
      </c>
    </row>
    <row r="24" spans="1:18" x14ac:dyDescent="0.25">
      <c r="A24">
        <v>22</v>
      </c>
      <c r="B24" t="s">
        <v>10</v>
      </c>
      <c r="C24" t="s">
        <v>31</v>
      </c>
      <c r="D24" t="s">
        <v>33</v>
      </c>
      <c r="E24" t="s">
        <v>34</v>
      </c>
      <c r="F24" t="s">
        <v>35</v>
      </c>
      <c r="G24" t="s">
        <v>35</v>
      </c>
      <c r="H24" s="5"/>
      <c r="I24" s="5"/>
      <c r="J24" s="5"/>
      <c r="K24" s="5"/>
      <c r="L24" s="5"/>
      <c r="M24" s="5"/>
      <c r="N24" s="5"/>
      <c r="O24" t="s">
        <v>145</v>
      </c>
      <c r="P24" t="s">
        <v>146</v>
      </c>
      <c r="Q24" t="s">
        <v>147</v>
      </c>
      <c r="R24" t="s">
        <v>164</v>
      </c>
    </row>
    <row r="25" spans="1:18" x14ac:dyDescent="0.25">
      <c r="A25">
        <v>23</v>
      </c>
      <c r="B25" t="s">
        <v>10</v>
      </c>
      <c r="C25" t="s">
        <v>30</v>
      </c>
      <c r="D25" t="s">
        <v>33</v>
      </c>
      <c r="E25" t="s">
        <v>34</v>
      </c>
      <c r="F25" t="s">
        <v>35</v>
      </c>
      <c r="G25" t="s">
        <v>35</v>
      </c>
      <c r="H25" s="5"/>
      <c r="I25" s="5"/>
      <c r="J25" s="5"/>
      <c r="K25" s="5"/>
      <c r="L25" s="5"/>
      <c r="M25" s="5"/>
      <c r="N25" s="5"/>
      <c r="O25" t="s">
        <v>145</v>
      </c>
      <c r="P25" t="s">
        <v>146</v>
      </c>
      <c r="Q25" t="s">
        <v>148</v>
      </c>
      <c r="R25" s="1"/>
    </row>
    <row r="26" spans="1:18" x14ac:dyDescent="0.25">
      <c r="A26">
        <v>24</v>
      </c>
      <c r="B26" t="s">
        <v>10</v>
      </c>
      <c r="C26" t="s">
        <v>30</v>
      </c>
      <c r="D26" t="s">
        <v>33</v>
      </c>
      <c r="E26" t="s">
        <v>34</v>
      </c>
      <c r="F26" t="s">
        <v>35</v>
      </c>
      <c r="G26" t="s">
        <v>35</v>
      </c>
      <c r="H26" s="5"/>
      <c r="I26" s="5"/>
      <c r="J26" s="5"/>
      <c r="K26" s="5"/>
      <c r="L26" s="5"/>
      <c r="M26" s="5"/>
      <c r="N26" s="5"/>
      <c r="O26" t="s">
        <v>145</v>
      </c>
      <c r="P26" t="s">
        <v>146</v>
      </c>
      <c r="Q26" t="s">
        <v>148</v>
      </c>
      <c r="R26" t="s">
        <v>165</v>
      </c>
    </row>
    <row r="27" spans="1:18" x14ac:dyDescent="0.25">
      <c r="A27">
        <v>25</v>
      </c>
      <c r="B27" t="s">
        <v>10</v>
      </c>
      <c r="C27" t="s">
        <v>32</v>
      </c>
      <c r="D27" t="s">
        <v>33</v>
      </c>
      <c r="E27" t="s">
        <v>34</v>
      </c>
      <c r="F27" t="s">
        <v>35</v>
      </c>
      <c r="G27" t="s">
        <v>35</v>
      </c>
      <c r="H27" s="5"/>
      <c r="I27" s="5"/>
      <c r="J27" s="5"/>
      <c r="K27" s="5"/>
      <c r="L27" s="5"/>
      <c r="M27" s="5"/>
      <c r="N27" s="5"/>
      <c r="O27" t="s">
        <v>145</v>
      </c>
      <c r="P27" t="s">
        <v>146</v>
      </c>
      <c r="Q27" t="s">
        <v>148</v>
      </c>
      <c r="R27" t="s">
        <v>166</v>
      </c>
    </row>
    <row r="28" spans="1:18" x14ac:dyDescent="0.25">
      <c r="A28">
        <v>26</v>
      </c>
      <c r="B28" t="s">
        <v>10</v>
      </c>
      <c r="C28" t="s">
        <v>32</v>
      </c>
      <c r="D28" t="s">
        <v>33</v>
      </c>
      <c r="E28" t="s">
        <v>34</v>
      </c>
      <c r="F28" t="s">
        <v>35</v>
      </c>
      <c r="G28" t="s">
        <v>35</v>
      </c>
      <c r="H28" s="5"/>
      <c r="I28" s="5"/>
      <c r="J28" s="5"/>
      <c r="K28" s="5"/>
      <c r="L28" s="5"/>
      <c r="M28" s="5"/>
      <c r="N28" s="5"/>
      <c r="O28" t="s">
        <v>145</v>
      </c>
      <c r="P28" t="s">
        <v>146</v>
      </c>
      <c r="Q28" t="s">
        <v>148</v>
      </c>
      <c r="R28" t="s">
        <v>167</v>
      </c>
    </row>
    <row r="29" spans="1:18" x14ac:dyDescent="0.25">
      <c r="A29">
        <v>27</v>
      </c>
      <c r="B29" t="s">
        <v>10</v>
      </c>
      <c r="C29" t="s">
        <v>32</v>
      </c>
      <c r="D29" t="s">
        <v>33</v>
      </c>
      <c r="E29" t="s">
        <v>34</v>
      </c>
      <c r="F29" t="s">
        <v>35</v>
      </c>
      <c r="G29" t="s">
        <v>35</v>
      </c>
      <c r="H29" s="5"/>
      <c r="I29" s="5"/>
      <c r="J29" s="5"/>
      <c r="K29" s="5"/>
      <c r="L29" s="5"/>
      <c r="M29" s="5"/>
      <c r="N29" s="5"/>
      <c r="O29" t="s">
        <v>145</v>
      </c>
      <c r="P29" t="s">
        <v>146</v>
      </c>
      <c r="Q29" t="s">
        <v>148</v>
      </c>
      <c r="R29" t="s">
        <v>168</v>
      </c>
    </row>
    <row r="30" spans="1:18" x14ac:dyDescent="0.25">
      <c r="A30">
        <v>28</v>
      </c>
      <c r="B30" t="s">
        <v>10</v>
      </c>
      <c r="C30" t="s">
        <v>42</v>
      </c>
      <c r="D30" t="s">
        <v>33</v>
      </c>
      <c r="E30" t="s">
        <v>45</v>
      </c>
      <c r="F30" t="s">
        <v>46</v>
      </c>
      <c r="G30" t="s">
        <v>20</v>
      </c>
      <c r="H30" s="5">
        <f>63.81/1000</f>
        <v>6.3810000000000006E-2</v>
      </c>
      <c r="I30" s="5">
        <v>10.49</v>
      </c>
      <c r="J30" s="5" t="s">
        <v>39</v>
      </c>
      <c r="K30" s="6" t="s">
        <v>177</v>
      </c>
      <c r="L30" s="5">
        <v>59.17</v>
      </c>
      <c r="M30" s="5">
        <v>1.62</v>
      </c>
      <c r="N30" s="5">
        <f>SUM(I30,L30,M30)</f>
        <v>71.28</v>
      </c>
      <c r="O30" t="s">
        <v>145</v>
      </c>
      <c r="P30" t="s">
        <v>146</v>
      </c>
      <c r="Q30" t="s">
        <v>148</v>
      </c>
      <c r="R30" t="s">
        <v>169</v>
      </c>
    </row>
    <row r="31" spans="1:18" x14ac:dyDescent="0.25">
      <c r="A31">
        <v>29</v>
      </c>
      <c r="B31" t="s">
        <v>10</v>
      </c>
      <c r="C31" t="s">
        <v>42</v>
      </c>
      <c r="D31" t="s">
        <v>33</v>
      </c>
      <c r="E31" t="s">
        <v>45</v>
      </c>
      <c r="F31" t="s">
        <v>46</v>
      </c>
      <c r="G31" t="s">
        <v>20</v>
      </c>
      <c r="H31" s="5"/>
      <c r="I31" s="5"/>
      <c r="J31" s="5"/>
      <c r="K31" s="6"/>
      <c r="L31" s="5"/>
      <c r="M31" s="5"/>
      <c r="N31" s="5"/>
      <c r="O31" t="s">
        <v>145</v>
      </c>
      <c r="P31" t="s">
        <v>146</v>
      </c>
      <c r="Q31" t="s">
        <v>148</v>
      </c>
      <c r="R31" t="s">
        <v>169</v>
      </c>
    </row>
    <row r="32" spans="1:18" x14ac:dyDescent="0.25">
      <c r="A32">
        <v>30</v>
      </c>
      <c r="B32" t="s">
        <v>10</v>
      </c>
      <c r="C32" t="s">
        <v>42</v>
      </c>
      <c r="D32" t="s">
        <v>33</v>
      </c>
      <c r="E32" t="s">
        <v>45</v>
      </c>
      <c r="F32" t="s">
        <v>46</v>
      </c>
      <c r="G32" t="s">
        <v>20</v>
      </c>
      <c r="H32" s="5"/>
      <c r="I32" s="5"/>
      <c r="J32" s="5"/>
      <c r="K32" s="6"/>
      <c r="L32" s="5"/>
      <c r="M32" s="5"/>
      <c r="N32" s="5"/>
      <c r="O32" t="s">
        <v>145</v>
      </c>
      <c r="P32" t="s">
        <v>146</v>
      </c>
      <c r="Q32" t="s">
        <v>148</v>
      </c>
      <c r="R32" s="1"/>
    </row>
    <row r="33" spans="1:18" x14ac:dyDescent="0.25">
      <c r="A33">
        <v>31</v>
      </c>
      <c r="B33" t="s">
        <v>10</v>
      </c>
      <c r="C33" t="s">
        <v>43</v>
      </c>
      <c r="D33" t="s">
        <v>33</v>
      </c>
      <c r="E33" t="s">
        <v>45</v>
      </c>
      <c r="F33" t="s">
        <v>46</v>
      </c>
      <c r="G33" t="s">
        <v>20</v>
      </c>
      <c r="H33" s="5"/>
      <c r="I33" s="5"/>
      <c r="J33" s="5"/>
      <c r="K33" s="6"/>
      <c r="L33" s="5"/>
      <c r="M33" s="5"/>
      <c r="N33" s="5"/>
      <c r="O33" t="s">
        <v>145</v>
      </c>
      <c r="P33" t="s">
        <v>146</v>
      </c>
      <c r="Q33" t="s">
        <v>148</v>
      </c>
      <c r="R33" t="s">
        <v>170</v>
      </c>
    </row>
    <row r="34" spans="1:18" x14ac:dyDescent="0.25">
      <c r="A34">
        <v>32</v>
      </c>
      <c r="B34" t="s">
        <v>10</v>
      </c>
      <c r="C34" t="s">
        <v>43</v>
      </c>
      <c r="D34" t="s">
        <v>33</v>
      </c>
      <c r="E34" t="s">
        <v>45</v>
      </c>
      <c r="F34" t="s">
        <v>46</v>
      </c>
      <c r="G34" t="s">
        <v>20</v>
      </c>
      <c r="H34" s="5"/>
      <c r="I34" s="5"/>
      <c r="J34" s="5"/>
      <c r="K34" s="6"/>
      <c r="L34" s="5"/>
      <c r="M34" s="5"/>
      <c r="N34" s="5"/>
      <c r="O34" t="s">
        <v>145</v>
      </c>
      <c r="P34" t="s">
        <v>146</v>
      </c>
      <c r="Q34" t="s">
        <v>148</v>
      </c>
      <c r="R34" t="s">
        <v>171</v>
      </c>
    </row>
    <row r="35" spans="1:18" x14ac:dyDescent="0.25">
      <c r="A35">
        <v>33</v>
      </c>
      <c r="B35" t="s">
        <v>10</v>
      </c>
      <c r="C35" t="s">
        <v>44</v>
      </c>
      <c r="D35" t="s">
        <v>33</v>
      </c>
      <c r="E35" t="s">
        <v>45</v>
      </c>
      <c r="F35" t="s">
        <v>46</v>
      </c>
      <c r="G35" t="s">
        <v>20</v>
      </c>
      <c r="H35" s="5"/>
      <c r="I35" s="5"/>
      <c r="J35" s="5"/>
      <c r="K35" s="6"/>
      <c r="L35" s="5"/>
      <c r="M35" s="5"/>
      <c r="N35" s="5"/>
      <c r="O35" t="s">
        <v>145</v>
      </c>
      <c r="P35" t="s">
        <v>146</v>
      </c>
      <c r="Q35" t="s">
        <v>148</v>
      </c>
      <c r="R35" t="s">
        <v>172</v>
      </c>
    </row>
    <row r="36" spans="1:18" x14ac:dyDescent="0.25">
      <c r="A36">
        <v>34</v>
      </c>
      <c r="B36" t="s">
        <v>10</v>
      </c>
      <c r="C36" t="s">
        <v>43</v>
      </c>
      <c r="D36" t="s">
        <v>33</v>
      </c>
      <c r="E36" t="s">
        <v>45</v>
      </c>
      <c r="F36" t="s">
        <v>46</v>
      </c>
      <c r="G36" t="s">
        <v>20</v>
      </c>
      <c r="H36" s="5"/>
      <c r="I36" s="5"/>
      <c r="J36" s="5"/>
      <c r="K36" s="6"/>
      <c r="L36" s="5"/>
      <c r="M36" s="5"/>
      <c r="N36" s="5"/>
      <c r="O36" t="s">
        <v>145</v>
      </c>
      <c r="P36" t="s">
        <v>146</v>
      </c>
      <c r="Q36" t="s">
        <v>148</v>
      </c>
      <c r="R36" t="s">
        <v>173</v>
      </c>
    </row>
    <row r="37" spans="1:18" x14ac:dyDescent="0.25">
      <c r="A37">
        <v>35</v>
      </c>
      <c r="B37" t="s">
        <v>10</v>
      </c>
      <c r="C37" t="s">
        <v>47</v>
      </c>
      <c r="D37" t="s">
        <v>17</v>
      </c>
      <c r="E37" t="s">
        <v>51</v>
      </c>
      <c r="F37" t="s">
        <v>52</v>
      </c>
      <c r="G37" t="s">
        <v>52</v>
      </c>
      <c r="H37" s="5">
        <v>0.91100000000000003</v>
      </c>
      <c r="I37" s="5">
        <v>80.168000000000006</v>
      </c>
      <c r="J37" s="5" t="s">
        <v>39</v>
      </c>
      <c r="K37" s="5" t="s">
        <v>202</v>
      </c>
      <c r="L37" s="5">
        <v>163.46</v>
      </c>
      <c r="M37" s="5">
        <v>2.16</v>
      </c>
      <c r="N37" s="5">
        <f>SUM(I37,L37,M37)</f>
        <v>245.78800000000001</v>
      </c>
      <c r="O37" t="s">
        <v>145</v>
      </c>
      <c r="P37" t="s">
        <v>146</v>
      </c>
      <c r="Q37" t="s">
        <v>148</v>
      </c>
    </row>
    <row r="38" spans="1:18" x14ac:dyDescent="0.25">
      <c r="A38">
        <v>36</v>
      </c>
      <c r="B38" t="s">
        <v>10</v>
      </c>
      <c r="C38" t="s">
        <v>47</v>
      </c>
      <c r="D38" t="s">
        <v>17</v>
      </c>
      <c r="E38" t="s">
        <v>51</v>
      </c>
      <c r="F38" t="s">
        <v>52</v>
      </c>
      <c r="G38" t="s">
        <v>52</v>
      </c>
      <c r="H38" s="5"/>
      <c r="I38" s="5"/>
      <c r="J38" s="5"/>
      <c r="K38" s="5"/>
      <c r="L38" s="5"/>
      <c r="M38" s="5"/>
      <c r="N38" s="5"/>
      <c r="O38" t="s">
        <v>145</v>
      </c>
      <c r="P38" t="s">
        <v>146</v>
      </c>
      <c r="Q38" t="s">
        <v>148</v>
      </c>
    </row>
    <row r="39" spans="1:18" x14ac:dyDescent="0.25">
      <c r="A39">
        <v>37</v>
      </c>
      <c r="B39" t="s">
        <v>10</v>
      </c>
      <c r="C39" t="s">
        <v>48</v>
      </c>
      <c r="D39" t="s">
        <v>17</v>
      </c>
      <c r="E39" t="s">
        <v>51</v>
      </c>
      <c r="F39" t="s">
        <v>52</v>
      </c>
      <c r="G39" t="s">
        <v>52</v>
      </c>
      <c r="H39" s="5"/>
      <c r="I39" s="5"/>
      <c r="J39" s="5"/>
      <c r="K39" s="5"/>
      <c r="L39" s="5"/>
      <c r="M39" s="5"/>
      <c r="N39" s="5"/>
      <c r="O39" t="s">
        <v>145</v>
      </c>
      <c r="P39" t="s">
        <v>146</v>
      </c>
      <c r="Q39" t="s">
        <v>147</v>
      </c>
      <c r="R39" t="s">
        <v>175</v>
      </c>
    </row>
    <row r="40" spans="1:18" x14ac:dyDescent="0.25">
      <c r="A40">
        <v>38</v>
      </c>
      <c r="B40" t="s">
        <v>10</v>
      </c>
      <c r="C40" t="s">
        <v>49</v>
      </c>
      <c r="D40" t="s">
        <v>17</v>
      </c>
      <c r="E40" t="s">
        <v>51</v>
      </c>
      <c r="F40" t="s">
        <v>52</v>
      </c>
      <c r="G40" t="s">
        <v>52</v>
      </c>
      <c r="H40" s="5"/>
      <c r="I40" s="5"/>
      <c r="J40" s="5"/>
      <c r="K40" s="5"/>
      <c r="L40" s="5"/>
      <c r="M40" s="5"/>
      <c r="N40" s="5"/>
      <c r="O40" t="s">
        <v>145</v>
      </c>
      <c r="P40" t="s">
        <v>146</v>
      </c>
      <c r="Q40" t="s">
        <v>148</v>
      </c>
    </row>
    <row r="41" spans="1:18" x14ac:dyDescent="0.25">
      <c r="A41">
        <v>39</v>
      </c>
      <c r="B41" t="s">
        <v>10</v>
      </c>
      <c r="C41" t="s">
        <v>50</v>
      </c>
      <c r="D41" t="s">
        <v>17</v>
      </c>
      <c r="E41" t="s">
        <v>51</v>
      </c>
      <c r="F41" t="s">
        <v>52</v>
      </c>
      <c r="G41" t="s">
        <v>52</v>
      </c>
      <c r="H41" s="5"/>
      <c r="I41" s="5"/>
      <c r="J41" s="5"/>
      <c r="K41" s="5"/>
      <c r="L41" s="5"/>
      <c r="M41" s="5"/>
      <c r="N41" s="5"/>
      <c r="O41" t="s">
        <v>145</v>
      </c>
      <c r="P41" t="s">
        <v>146</v>
      </c>
      <c r="Q41" t="s">
        <v>148</v>
      </c>
      <c r="R41" t="s">
        <v>176</v>
      </c>
    </row>
    <row r="42" spans="1:18" x14ac:dyDescent="0.25">
      <c r="A42">
        <v>40</v>
      </c>
      <c r="B42" t="s">
        <v>10</v>
      </c>
      <c r="C42" t="s">
        <v>53</v>
      </c>
      <c r="D42" t="s">
        <v>27</v>
      </c>
      <c r="E42" t="s">
        <v>56</v>
      </c>
      <c r="F42" t="s">
        <v>57</v>
      </c>
      <c r="G42" t="s">
        <v>57</v>
      </c>
      <c r="H42" s="5" t="s">
        <v>204</v>
      </c>
      <c r="I42" s="5">
        <v>22.75</v>
      </c>
      <c r="J42" s="5" t="s">
        <v>39</v>
      </c>
      <c r="K42" s="5" t="s">
        <v>211</v>
      </c>
      <c r="L42" s="5">
        <v>98.27</v>
      </c>
      <c r="M42" s="5">
        <v>1.97</v>
      </c>
      <c r="N42" s="5">
        <f>SUM(I42,L42,M42)</f>
        <v>122.99</v>
      </c>
      <c r="O42" t="s">
        <v>145</v>
      </c>
      <c r="P42" t="s">
        <v>146</v>
      </c>
      <c r="Q42" t="s">
        <v>148</v>
      </c>
      <c r="R42" t="s">
        <v>178</v>
      </c>
    </row>
    <row r="43" spans="1:18" x14ac:dyDescent="0.25">
      <c r="A43">
        <v>41</v>
      </c>
      <c r="B43" t="s">
        <v>10</v>
      </c>
      <c r="C43" t="s">
        <v>53</v>
      </c>
      <c r="D43" t="s">
        <v>27</v>
      </c>
      <c r="E43" t="s">
        <v>56</v>
      </c>
      <c r="F43" t="s">
        <v>57</v>
      </c>
      <c r="G43" t="s">
        <v>57</v>
      </c>
      <c r="H43" s="5"/>
      <c r="I43" s="5"/>
      <c r="J43" s="5"/>
      <c r="K43" s="5"/>
      <c r="L43" s="5"/>
      <c r="M43" s="5"/>
      <c r="N43" s="5"/>
      <c r="O43" t="s">
        <v>145</v>
      </c>
      <c r="P43" t="s">
        <v>146</v>
      </c>
      <c r="Q43" t="s">
        <v>148</v>
      </c>
      <c r="R43" t="s">
        <v>179</v>
      </c>
    </row>
    <row r="44" spans="1:18" x14ac:dyDescent="0.25">
      <c r="A44">
        <v>42</v>
      </c>
      <c r="B44" t="s">
        <v>10</v>
      </c>
      <c r="C44" t="s">
        <v>53</v>
      </c>
      <c r="D44" t="s">
        <v>27</v>
      </c>
      <c r="E44" t="s">
        <v>56</v>
      </c>
      <c r="F44" t="s">
        <v>57</v>
      </c>
      <c r="G44" t="s">
        <v>57</v>
      </c>
      <c r="H44" s="5"/>
      <c r="I44" s="5"/>
      <c r="J44" s="5"/>
      <c r="K44" s="5"/>
      <c r="L44" s="5"/>
      <c r="M44" s="5"/>
      <c r="N44" s="5"/>
      <c r="O44" t="s">
        <v>145</v>
      </c>
      <c r="P44" t="s">
        <v>146</v>
      </c>
      <c r="Q44" t="s">
        <v>148</v>
      </c>
      <c r="R44" t="s">
        <v>180</v>
      </c>
    </row>
    <row r="45" spans="1:18" x14ac:dyDescent="0.25">
      <c r="A45">
        <v>43</v>
      </c>
      <c r="B45" t="s">
        <v>10</v>
      </c>
      <c r="C45" t="s">
        <v>53</v>
      </c>
      <c r="D45" t="s">
        <v>27</v>
      </c>
      <c r="E45" t="s">
        <v>56</v>
      </c>
      <c r="F45" t="s">
        <v>57</v>
      </c>
      <c r="G45" t="s">
        <v>57</v>
      </c>
      <c r="H45" s="5"/>
      <c r="I45" s="5"/>
      <c r="J45" s="5"/>
      <c r="K45" s="5"/>
      <c r="L45" s="5"/>
      <c r="M45" s="5"/>
      <c r="N45" s="5"/>
      <c r="O45" t="s">
        <v>145</v>
      </c>
      <c r="P45" t="s">
        <v>146</v>
      </c>
      <c r="Q45" t="s">
        <v>148</v>
      </c>
    </row>
    <row r="46" spans="1:18" x14ac:dyDescent="0.25">
      <c r="A46">
        <v>44</v>
      </c>
      <c r="B46" t="s">
        <v>10</v>
      </c>
      <c r="C46" t="s">
        <v>54</v>
      </c>
      <c r="D46" t="s">
        <v>27</v>
      </c>
      <c r="E46" t="s">
        <v>56</v>
      </c>
      <c r="F46" t="s">
        <v>57</v>
      </c>
      <c r="G46" t="s">
        <v>57</v>
      </c>
      <c r="H46" s="5"/>
      <c r="I46" s="5"/>
      <c r="J46" s="5"/>
      <c r="K46" s="5"/>
      <c r="L46" s="5"/>
      <c r="M46" s="5"/>
      <c r="N46" s="5"/>
      <c r="O46" t="s">
        <v>145</v>
      </c>
      <c r="P46" t="s">
        <v>146</v>
      </c>
      <c r="Q46" t="s">
        <v>148</v>
      </c>
      <c r="R46" t="s">
        <v>181</v>
      </c>
    </row>
    <row r="47" spans="1:18" x14ac:dyDescent="0.25">
      <c r="A47">
        <v>45</v>
      </c>
      <c r="B47" t="s">
        <v>10</v>
      </c>
      <c r="C47" t="s">
        <v>54</v>
      </c>
      <c r="D47" t="s">
        <v>27</v>
      </c>
      <c r="E47" t="s">
        <v>56</v>
      </c>
      <c r="F47" t="s">
        <v>57</v>
      </c>
      <c r="G47" t="s">
        <v>57</v>
      </c>
      <c r="H47" s="5"/>
      <c r="I47" s="5"/>
      <c r="J47" s="5"/>
      <c r="K47" s="5"/>
      <c r="L47" s="5"/>
      <c r="M47" s="5"/>
      <c r="N47" s="5"/>
      <c r="O47" t="s">
        <v>145</v>
      </c>
      <c r="P47" t="s">
        <v>146</v>
      </c>
      <c r="Q47" t="s">
        <v>148</v>
      </c>
      <c r="R47" t="s">
        <v>182</v>
      </c>
    </row>
    <row r="48" spans="1:18" x14ac:dyDescent="0.25">
      <c r="A48">
        <v>46</v>
      </c>
      <c r="B48" t="s">
        <v>10</v>
      </c>
      <c r="C48" t="s">
        <v>55</v>
      </c>
      <c r="D48" t="s">
        <v>27</v>
      </c>
      <c r="E48" t="s">
        <v>56</v>
      </c>
      <c r="F48" t="s">
        <v>57</v>
      </c>
      <c r="G48" t="s">
        <v>57</v>
      </c>
      <c r="H48" s="5"/>
      <c r="I48" s="5"/>
      <c r="J48" s="5"/>
      <c r="K48" s="5"/>
      <c r="L48" s="5"/>
      <c r="M48" s="5"/>
      <c r="N48" s="5"/>
      <c r="O48" t="s">
        <v>145</v>
      </c>
      <c r="P48" t="s">
        <v>146</v>
      </c>
      <c r="Q48" t="s">
        <v>147</v>
      </c>
      <c r="R48" t="s">
        <v>183</v>
      </c>
    </row>
    <row r="49" spans="1:18" x14ac:dyDescent="0.25">
      <c r="A49">
        <v>47</v>
      </c>
      <c r="B49" t="s">
        <v>10</v>
      </c>
      <c r="C49" t="s">
        <v>55</v>
      </c>
      <c r="D49" t="s">
        <v>27</v>
      </c>
      <c r="E49" t="s">
        <v>56</v>
      </c>
      <c r="F49" t="s">
        <v>57</v>
      </c>
      <c r="G49" t="s">
        <v>57</v>
      </c>
      <c r="H49" s="5"/>
      <c r="I49" s="5"/>
      <c r="J49" s="5"/>
      <c r="K49" s="5"/>
      <c r="L49" s="5"/>
      <c r="M49" s="5"/>
      <c r="N49" s="5"/>
      <c r="O49" t="s">
        <v>145</v>
      </c>
      <c r="P49" t="s">
        <v>146</v>
      </c>
      <c r="Q49" t="s">
        <v>147</v>
      </c>
      <c r="R49" t="s">
        <v>183</v>
      </c>
    </row>
    <row r="50" spans="1:18" x14ac:dyDescent="0.25">
      <c r="A50">
        <v>48</v>
      </c>
      <c r="B50" t="s">
        <v>10</v>
      </c>
      <c r="C50" t="s">
        <v>55</v>
      </c>
      <c r="D50" t="s">
        <v>27</v>
      </c>
      <c r="E50" t="s">
        <v>56</v>
      </c>
      <c r="F50" t="s">
        <v>57</v>
      </c>
      <c r="G50" t="s">
        <v>57</v>
      </c>
      <c r="H50" s="5"/>
      <c r="I50" s="5"/>
      <c r="J50" s="5"/>
      <c r="K50" s="5"/>
      <c r="L50" s="5"/>
      <c r="M50" s="5"/>
      <c r="N50" s="5"/>
      <c r="O50" t="s">
        <v>145</v>
      </c>
      <c r="P50" t="s">
        <v>146</v>
      </c>
      <c r="Q50" t="s">
        <v>147</v>
      </c>
      <c r="R50" t="s">
        <v>183</v>
      </c>
    </row>
    <row r="51" spans="1:18" x14ac:dyDescent="0.25">
      <c r="A51">
        <v>49</v>
      </c>
      <c r="B51" t="s">
        <v>10</v>
      </c>
      <c r="C51" t="s">
        <v>55</v>
      </c>
      <c r="D51" t="s">
        <v>27</v>
      </c>
      <c r="E51" t="s">
        <v>56</v>
      </c>
      <c r="F51" t="s">
        <v>57</v>
      </c>
      <c r="G51" t="s">
        <v>57</v>
      </c>
      <c r="H51" s="5"/>
      <c r="I51" s="5"/>
      <c r="J51" s="5"/>
      <c r="K51" s="5"/>
      <c r="L51" s="5"/>
      <c r="M51" s="5"/>
      <c r="N51" s="5"/>
      <c r="O51" t="s">
        <v>145</v>
      </c>
      <c r="P51" t="s">
        <v>146</v>
      </c>
      <c r="Q51" t="s">
        <v>147</v>
      </c>
      <c r="R51" t="s">
        <v>184</v>
      </c>
    </row>
    <row r="52" spans="1:18" x14ac:dyDescent="0.25">
      <c r="A52">
        <v>50</v>
      </c>
      <c r="B52" t="s">
        <v>10</v>
      </c>
      <c r="C52" t="s">
        <v>55</v>
      </c>
      <c r="D52" t="s">
        <v>27</v>
      </c>
      <c r="E52" t="s">
        <v>56</v>
      </c>
      <c r="F52" t="s">
        <v>57</v>
      </c>
      <c r="G52" t="s">
        <v>57</v>
      </c>
      <c r="H52" s="5"/>
      <c r="I52" s="5"/>
      <c r="J52" s="5"/>
      <c r="K52" s="5"/>
      <c r="L52" s="5"/>
      <c r="M52" s="5"/>
      <c r="N52" s="5"/>
      <c r="O52" t="s">
        <v>145</v>
      </c>
      <c r="P52" t="s">
        <v>146</v>
      </c>
      <c r="Q52" t="s">
        <v>147</v>
      </c>
      <c r="R52" t="s">
        <v>185</v>
      </c>
    </row>
    <row r="53" spans="1:18" x14ac:dyDescent="0.25">
      <c r="A53">
        <v>51</v>
      </c>
      <c r="B53" t="s">
        <v>10</v>
      </c>
      <c r="C53" t="s">
        <v>58</v>
      </c>
      <c r="D53" t="s">
        <v>61</v>
      </c>
      <c r="E53" t="s">
        <v>62</v>
      </c>
      <c r="F53" t="s">
        <v>63</v>
      </c>
      <c r="G53" t="s">
        <v>63</v>
      </c>
      <c r="H53" s="5" t="s">
        <v>206</v>
      </c>
      <c r="I53" s="5" t="s">
        <v>206</v>
      </c>
      <c r="J53" s="5" t="s">
        <v>39</v>
      </c>
      <c r="K53" s="5" t="s">
        <v>207</v>
      </c>
      <c r="L53" s="5" t="s">
        <v>206</v>
      </c>
      <c r="M53" s="5" t="s">
        <v>206</v>
      </c>
      <c r="N53" s="5" t="s">
        <v>206</v>
      </c>
      <c r="O53" t="s">
        <v>145</v>
      </c>
      <c r="P53" t="s">
        <v>146</v>
      </c>
      <c r="Q53" t="s">
        <v>186</v>
      </c>
    </row>
    <row r="54" spans="1:18" x14ac:dyDescent="0.25">
      <c r="A54">
        <v>52</v>
      </c>
      <c r="B54" t="s">
        <v>10</v>
      </c>
      <c r="C54" t="s">
        <v>59</v>
      </c>
      <c r="D54" t="s">
        <v>61</v>
      </c>
      <c r="E54" t="s">
        <v>62</v>
      </c>
      <c r="F54" t="s">
        <v>63</v>
      </c>
      <c r="G54" t="s">
        <v>63</v>
      </c>
      <c r="H54" s="5"/>
      <c r="I54" s="5"/>
      <c r="J54" s="5"/>
      <c r="K54" s="5"/>
      <c r="L54" s="5"/>
      <c r="M54" s="5"/>
      <c r="N54" s="5"/>
      <c r="O54" t="s">
        <v>145</v>
      </c>
      <c r="P54" t="s">
        <v>146</v>
      </c>
      <c r="Q54" t="s">
        <v>187</v>
      </c>
      <c r="R54" t="s">
        <v>188</v>
      </c>
    </row>
    <row r="55" spans="1:18" x14ac:dyDescent="0.25">
      <c r="A55">
        <v>53</v>
      </c>
      <c r="B55" t="s">
        <v>10</v>
      </c>
      <c r="C55" t="s">
        <v>59</v>
      </c>
      <c r="D55" t="s">
        <v>61</v>
      </c>
      <c r="E55" t="s">
        <v>62</v>
      </c>
      <c r="F55" t="s">
        <v>63</v>
      </c>
      <c r="G55" t="s">
        <v>63</v>
      </c>
      <c r="H55" s="5"/>
      <c r="I55" s="5"/>
      <c r="J55" s="5"/>
      <c r="K55" s="5"/>
      <c r="L55" s="5"/>
      <c r="M55" s="5"/>
      <c r="N55" s="5"/>
      <c r="O55" t="s">
        <v>145</v>
      </c>
      <c r="P55" t="s">
        <v>146</v>
      </c>
      <c r="Q55" t="s">
        <v>187</v>
      </c>
      <c r="R55" t="s">
        <v>188</v>
      </c>
    </row>
    <row r="56" spans="1:18" x14ac:dyDescent="0.25">
      <c r="A56">
        <v>54</v>
      </c>
      <c r="B56" t="s">
        <v>10</v>
      </c>
      <c r="C56" t="s">
        <v>60</v>
      </c>
      <c r="D56" t="s">
        <v>61</v>
      </c>
      <c r="E56" t="s">
        <v>62</v>
      </c>
      <c r="F56" t="s">
        <v>63</v>
      </c>
      <c r="G56" t="s">
        <v>63</v>
      </c>
      <c r="H56" s="5"/>
      <c r="I56" s="5"/>
      <c r="J56" s="5"/>
      <c r="K56" s="5"/>
      <c r="L56" s="5"/>
      <c r="M56" s="5"/>
      <c r="N56" s="5"/>
      <c r="O56" t="s">
        <v>145</v>
      </c>
      <c r="P56" t="s">
        <v>146</v>
      </c>
      <c r="Q56" t="s">
        <v>148</v>
      </c>
    </row>
    <row r="57" spans="1:18" x14ac:dyDescent="0.25">
      <c r="A57">
        <v>55</v>
      </c>
      <c r="B57" t="s">
        <v>10</v>
      </c>
      <c r="C57" t="s">
        <v>64</v>
      </c>
      <c r="D57" t="s">
        <v>69</v>
      </c>
      <c r="E57" t="s">
        <v>70</v>
      </c>
      <c r="F57" t="s">
        <v>71</v>
      </c>
      <c r="G57" t="s">
        <v>20</v>
      </c>
      <c r="H57" s="5">
        <f>25/1000</f>
        <v>2.5000000000000001E-2</v>
      </c>
      <c r="I57" s="5">
        <v>5.92</v>
      </c>
      <c r="J57" s="5" t="s">
        <v>39</v>
      </c>
      <c r="K57" s="5" t="s">
        <v>209</v>
      </c>
      <c r="L57" s="5">
        <v>10.029999999999999</v>
      </c>
      <c r="M57" s="5">
        <v>3.64</v>
      </c>
      <c r="N57" s="5">
        <f>SUM(I57,L57,M57)</f>
        <v>19.59</v>
      </c>
      <c r="O57" t="s">
        <v>145</v>
      </c>
      <c r="P57" t="s">
        <v>146</v>
      </c>
      <c r="Q57" t="s">
        <v>148</v>
      </c>
      <c r="R57" t="s">
        <v>189</v>
      </c>
    </row>
    <row r="58" spans="1:18" x14ac:dyDescent="0.25">
      <c r="A58">
        <v>56</v>
      </c>
      <c r="B58" t="s">
        <v>10</v>
      </c>
      <c r="C58" t="s">
        <v>65</v>
      </c>
      <c r="D58" t="s">
        <v>69</v>
      </c>
      <c r="E58" t="s">
        <v>70</v>
      </c>
      <c r="F58" t="s">
        <v>71</v>
      </c>
      <c r="G58" t="s">
        <v>20</v>
      </c>
      <c r="H58" s="5"/>
      <c r="I58" s="5"/>
      <c r="J58" s="5"/>
      <c r="K58" s="5"/>
      <c r="L58" s="5"/>
      <c r="M58" s="5"/>
      <c r="N58" s="5"/>
      <c r="O58" t="s">
        <v>145</v>
      </c>
      <c r="P58" t="s">
        <v>146</v>
      </c>
      <c r="Q58" t="s">
        <v>187</v>
      </c>
      <c r="R58" t="s">
        <v>190</v>
      </c>
    </row>
    <row r="59" spans="1:18" x14ac:dyDescent="0.25">
      <c r="A59">
        <v>57</v>
      </c>
      <c r="B59" t="s">
        <v>10</v>
      </c>
      <c r="C59" t="s">
        <v>65</v>
      </c>
      <c r="D59" t="s">
        <v>69</v>
      </c>
      <c r="E59" t="s">
        <v>70</v>
      </c>
      <c r="F59" t="s">
        <v>71</v>
      </c>
      <c r="G59" t="s">
        <v>20</v>
      </c>
      <c r="H59" s="5"/>
      <c r="I59" s="5"/>
      <c r="J59" s="5"/>
      <c r="K59" s="5"/>
      <c r="L59" s="5"/>
      <c r="M59" s="5"/>
      <c r="N59" s="5"/>
      <c r="O59" t="s">
        <v>145</v>
      </c>
      <c r="P59" t="s">
        <v>146</v>
      </c>
      <c r="Q59" t="s">
        <v>187</v>
      </c>
      <c r="R59" t="s">
        <v>190</v>
      </c>
    </row>
    <row r="60" spans="1:18" x14ac:dyDescent="0.25">
      <c r="A60">
        <v>58</v>
      </c>
      <c r="B60" t="s">
        <v>10</v>
      </c>
      <c r="C60" t="s">
        <v>66</v>
      </c>
      <c r="D60" t="s">
        <v>69</v>
      </c>
      <c r="E60" t="s">
        <v>70</v>
      </c>
      <c r="F60" t="s">
        <v>71</v>
      </c>
      <c r="G60" t="s">
        <v>20</v>
      </c>
      <c r="H60" s="5"/>
      <c r="I60" s="5"/>
      <c r="J60" s="5"/>
      <c r="K60" s="5"/>
      <c r="L60" s="5"/>
      <c r="M60" s="5"/>
      <c r="N60" s="5"/>
      <c r="O60" t="s">
        <v>145</v>
      </c>
      <c r="P60" t="s">
        <v>146</v>
      </c>
      <c r="Q60" t="s">
        <v>148</v>
      </c>
      <c r="R60" t="s">
        <v>191</v>
      </c>
    </row>
    <row r="61" spans="1:18" x14ac:dyDescent="0.25">
      <c r="A61">
        <v>59</v>
      </c>
      <c r="B61" t="s">
        <v>10</v>
      </c>
      <c r="C61" t="s">
        <v>66</v>
      </c>
      <c r="D61" t="s">
        <v>69</v>
      </c>
      <c r="E61" t="s">
        <v>70</v>
      </c>
      <c r="F61" t="s">
        <v>71</v>
      </c>
      <c r="G61" t="s">
        <v>20</v>
      </c>
      <c r="H61" s="5"/>
      <c r="I61" s="5"/>
      <c r="J61" s="5"/>
      <c r="K61" s="5"/>
      <c r="L61" s="5"/>
      <c r="M61" s="5"/>
      <c r="N61" s="5"/>
      <c r="O61" t="s">
        <v>145</v>
      </c>
      <c r="P61" t="s">
        <v>146</v>
      </c>
      <c r="Q61" t="s">
        <v>148</v>
      </c>
    </row>
    <row r="62" spans="1:18" x14ac:dyDescent="0.25">
      <c r="A62">
        <v>60</v>
      </c>
      <c r="B62" t="s">
        <v>10</v>
      </c>
      <c r="C62" t="s">
        <v>66</v>
      </c>
      <c r="D62" t="s">
        <v>69</v>
      </c>
      <c r="E62" t="s">
        <v>70</v>
      </c>
      <c r="F62" t="s">
        <v>71</v>
      </c>
      <c r="G62" t="s">
        <v>20</v>
      </c>
      <c r="H62" s="5"/>
      <c r="I62" s="5"/>
      <c r="J62" s="5"/>
      <c r="K62" s="5"/>
      <c r="L62" s="5"/>
      <c r="M62" s="5"/>
      <c r="N62" s="5"/>
      <c r="O62" t="s">
        <v>145</v>
      </c>
      <c r="P62" t="s">
        <v>146</v>
      </c>
      <c r="Q62" t="s">
        <v>148</v>
      </c>
      <c r="R62" t="s">
        <v>192</v>
      </c>
    </row>
    <row r="63" spans="1:18" x14ac:dyDescent="0.25">
      <c r="A63">
        <v>61</v>
      </c>
      <c r="B63" t="s">
        <v>10</v>
      </c>
      <c r="C63" t="s">
        <v>67</v>
      </c>
      <c r="D63" t="s">
        <v>69</v>
      </c>
      <c r="E63" t="s">
        <v>70</v>
      </c>
      <c r="F63" t="s">
        <v>71</v>
      </c>
      <c r="G63" t="s">
        <v>20</v>
      </c>
      <c r="H63" s="5"/>
      <c r="I63" s="5"/>
      <c r="J63" s="5"/>
      <c r="K63" s="5"/>
      <c r="L63" s="5"/>
      <c r="M63" s="5"/>
      <c r="N63" s="5"/>
      <c r="O63" t="s">
        <v>145</v>
      </c>
      <c r="P63" t="s">
        <v>146</v>
      </c>
      <c r="Q63" t="s">
        <v>148</v>
      </c>
      <c r="R63" t="s">
        <v>193</v>
      </c>
    </row>
    <row r="64" spans="1:18" x14ac:dyDescent="0.25">
      <c r="A64">
        <v>62</v>
      </c>
      <c r="B64" t="s">
        <v>10</v>
      </c>
      <c r="C64" t="s">
        <v>68</v>
      </c>
      <c r="D64" t="s">
        <v>69</v>
      </c>
      <c r="E64" t="s">
        <v>70</v>
      </c>
      <c r="F64" t="s">
        <v>71</v>
      </c>
      <c r="G64" t="s">
        <v>20</v>
      </c>
      <c r="H64" s="5"/>
      <c r="I64" s="5"/>
      <c r="J64" s="5"/>
      <c r="K64" s="5"/>
      <c r="L64" s="5"/>
      <c r="M64" s="5"/>
      <c r="N64" s="5"/>
      <c r="O64" t="s">
        <v>145</v>
      </c>
      <c r="P64" t="s">
        <v>146</v>
      </c>
      <c r="Q64" t="s">
        <v>148</v>
      </c>
      <c r="R64" t="s">
        <v>194</v>
      </c>
    </row>
    <row r="65" spans="1:18" x14ac:dyDescent="0.25">
      <c r="A65">
        <v>63</v>
      </c>
      <c r="B65" t="s">
        <v>10</v>
      </c>
      <c r="C65" t="s">
        <v>67</v>
      </c>
      <c r="D65" t="s">
        <v>69</v>
      </c>
      <c r="E65" t="s">
        <v>70</v>
      </c>
      <c r="F65" t="s">
        <v>71</v>
      </c>
      <c r="G65" t="s">
        <v>20</v>
      </c>
      <c r="H65" s="5"/>
      <c r="I65" s="5"/>
      <c r="J65" s="5"/>
      <c r="K65" s="5"/>
      <c r="L65" s="5"/>
      <c r="M65" s="5"/>
      <c r="N65" s="5"/>
      <c r="O65" t="s">
        <v>145</v>
      </c>
      <c r="P65" t="s">
        <v>146</v>
      </c>
      <c r="Q65" t="s">
        <v>148</v>
      </c>
      <c r="R65" t="s">
        <v>193</v>
      </c>
    </row>
    <row r="66" spans="1:18" x14ac:dyDescent="0.25">
      <c r="A66">
        <v>64</v>
      </c>
      <c r="B66" t="s">
        <v>10</v>
      </c>
      <c r="C66" t="s">
        <v>72</v>
      </c>
      <c r="D66" t="s">
        <v>17</v>
      </c>
      <c r="E66" t="s">
        <v>75</v>
      </c>
      <c r="F66" t="s">
        <v>75</v>
      </c>
      <c r="G66" t="s">
        <v>75</v>
      </c>
      <c r="H66" s="5">
        <f>68.65/1000</f>
        <v>6.8650000000000003E-2</v>
      </c>
      <c r="I66" s="5">
        <v>25.21</v>
      </c>
      <c r="J66" s="5" t="s">
        <v>39</v>
      </c>
      <c r="K66" s="5" t="s">
        <v>210</v>
      </c>
      <c r="L66" s="5">
        <v>53.15</v>
      </c>
      <c r="M66" s="5">
        <v>9.33</v>
      </c>
      <c r="N66" s="5">
        <f>SUM(I66,L66,M66)</f>
        <v>87.69</v>
      </c>
      <c r="O66" t="s">
        <v>145</v>
      </c>
      <c r="P66" t="s">
        <v>146</v>
      </c>
      <c r="Q66" t="s">
        <v>148</v>
      </c>
      <c r="R66" t="s">
        <v>195</v>
      </c>
    </row>
    <row r="67" spans="1:18" x14ac:dyDescent="0.25">
      <c r="A67">
        <v>65</v>
      </c>
      <c r="B67" t="s">
        <v>10</v>
      </c>
      <c r="C67" t="s">
        <v>72</v>
      </c>
      <c r="D67" t="s">
        <v>17</v>
      </c>
      <c r="E67" t="s">
        <v>75</v>
      </c>
      <c r="F67" t="s">
        <v>75</v>
      </c>
      <c r="G67" t="s">
        <v>75</v>
      </c>
      <c r="H67" s="5"/>
      <c r="I67" s="5"/>
      <c r="J67" s="5"/>
      <c r="K67" s="5"/>
      <c r="L67" s="5"/>
      <c r="M67" s="5"/>
      <c r="N67" s="5"/>
      <c r="O67" t="s">
        <v>145</v>
      </c>
      <c r="P67" t="s">
        <v>146</v>
      </c>
      <c r="Q67" t="s">
        <v>148</v>
      </c>
      <c r="R67" t="s">
        <v>196</v>
      </c>
    </row>
    <row r="68" spans="1:18" x14ac:dyDescent="0.25">
      <c r="A68">
        <v>66</v>
      </c>
      <c r="B68" t="s">
        <v>10</v>
      </c>
      <c r="C68" t="s">
        <v>73</v>
      </c>
      <c r="D68" t="s">
        <v>17</v>
      </c>
      <c r="E68" t="s">
        <v>75</v>
      </c>
      <c r="F68" t="s">
        <v>75</v>
      </c>
      <c r="G68" t="s">
        <v>75</v>
      </c>
      <c r="H68" s="5"/>
      <c r="I68" s="5"/>
      <c r="J68" s="5"/>
      <c r="K68" s="5"/>
      <c r="L68" s="5"/>
      <c r="M68" s="5"/>
      <c r="N68" s="5"/>
      <c r="O68" t="s">
        <v>145</v>
      </c>
      <c r="P68" t="s">
        <v>146</v>
      </c>
      <c r="Q68" t="s">
        <v>147</v>
      </c>
      <c r="R68" t="s">
        <v>197</v>
      </c>
    </row>
    <row r="69" spans="1:18" x14ac:dyDescent="0.25">
      <c r="A69">
        <v>67</v>
      </c>
      <c r="B69" t="s">
        <v>10</v>
      </c>
      <c r="C69" t="s">
        <v>73</v>
      </c>
      <c r="D69" t="s">
        <v>17</v>
      </c>
      <c r="E69" t="s">
        <v>75</v>
      </c>
      <c r="F69" t="s">
        <v>75</v>
      </c>
      <c r="G69" t="s">
        <v>75</v>
      </c>
      <c r="H69" s="5"/>
      <c r="I69" s="5"/>
      <c r="J69" s="5"/>
      <c r="K69" s="5"/>
      <c r="L69" s="5"/>
      <c r="M69" s="5"/>
      <c r="N69" s="5"/>
      <c r="O69" t="s">
        <v>145</v>
      </c>
      <c r="P69" t="s">
        <v>146</v>
      </c>
      <c r="Q69" t="s">
        <v>147</v>
      </c>
      <c r="R69" t="s">
        <v>198</v>
      </c>
    </row>
    <row r="70" spans="1:18" x14ac:dyDescent="0.25">
      <c r="A70">
        <v>68</v>
      </c>
      <c r="B70" t="s">
        <v>10</v>
      </c>
      <c r="C70" t="s">
        <v>73</v>
      </c>
      <c r="D70" t="s">
        <v>17</v>
      </c>
      <c r="E70" t="s">
        <v>75</v>
      </c>
      <c r="F70" t="s">
        <v>75</v>
      </c>
      <c r="G70" t="s">
        <v>75</v>
      </c>
      <c r="H70" s="5"/>
      <c r="I70" s="5"/>
      <c r="J70" s="5"/>
      <c r="K70" s="5"/>
      <c r="L70" s="5"/>
      <c r="M70" s="5"/>
      <c r="N70" s="5"/>
      <c r="O70" t="s">
        <v>145</v>
      </c>
      <c r="P70" t="s">
        <v>146</v>
      </c>
      <c r="Q70" t="s">
        <v>147</v>
      </c>
      <c r="R70" t="s">
        <v>199</v>
      </c>
    </row>
    <row r="71" spans="1:18" x14ac:dyDescent="0.25">
      <c r="A71">
        <v>69</v>
      </c>
      <c r="B71" t="s">
        <v>10</v>
      </c>
      <c r="C71" t="s">
        <v>74</v>
      </c>
      <c r="D71" t="s">
        <v>17</v>
      </c>
      <c r="E71" t="s">
        <v>75</v>
      </c>
      <c r="F71" t="s">
        <v>75</v>
      </c>
      <c r="G71" t="s">
        <v>75</v>
      </c>
      <c r="H71" s="5"/>
      <c r="I71" s="5"/>
      <c r="J71" s="5"/>
      <c r="K71" s="5"/>
      <c r="L71" s="5"/>
      <c r="M71" s="5"/>
      <c r="N71" s="5"/>
      <c r="O71" t="s">
        <v>145</v>
      </c>
      <c r="P71" t="s">
        <v>146</v>
      </c>
      <c r="Q71" t="s">
        <v>187</v>
      </c>
      <c r="R71" t="s">
        <v>200</v>
      </c>
    </row>
    <row r="72" spans="1:18" x14ac:dyDescent="0.25">
      <c r="A72">
        <v>70</v>
      </c>
      <c r="B72" t="s">
        <v>10</v>
      </c>
      <c r="C72" t="s">
        <v>74</v>
      </c>
      <c r="D72" t="s">
        <v>17</v>
      </c>
      <c r="E72" t="s">
        <v>75</v>
      </c>
      <c r="F72" t="s">
        <v>75</v>
      </c>
      <c r="G72" t="s">
        <v>75</v>
      </c>
      <c r="H72" s="5"/>
      <c r="I72" s="5"/>
      <c r="J72" s="5"/>
      <c r="K72" s="5"/>
      <c r="L72" s="5"/>
      <c r="M72" s="5"/>
      <c r="N72" s="5"/>
      <c r="O72" t="s">
        <v>145</v>
      </c>
      <c r="P72" t="s">
        <v>146</v>
      </c>
      <c r="Q72" t="s">
        <v>187</v>
      </c>
      <c r="R72" t="s">
        <v>200</v>
      </c>
    </row>
    <row r="73" spans="1:18" x14ac:dyDescent="0.25">
      <c r="A73">
        <v>71</v>
      </c>
      <c r="B73" t="s">
        <v>10</v>
      </c>
      <c r="C73" t="s">
        <v>74</v>
      </c>
      <c r="D73" t="s">
        <v>17</v>
      </c>
      <c r="E73" t="s">
        <v>75</v>
      </c>
      <c r="F73" t="s">
        <v>75</v>
      </c>
      <c r="G73" t="s">
        <v>75</v>
      </c>
      <c r="H73" s="5"/>
      <c r="I73" s="5"/>
      <c r="J73" s="5"/>
      <c r="K73" s="5"/>
      <c r="L73" s="5"/>
      <c r="M73" s="5"/>
      <c r="N73" s="5"/>
      <c r="O73" t="s">
        <v>145</v>
      </c>
      <c r="P73" t="s">
        <v>146</v>
      </c>
      <c r="Q73" t="s">
        <v>187</v>
      </c>
      <c r="R73" t="s">
        <v>200</v>
      </c>
    </row>
    <row r="74" spans="1:18" x14ac:dyDescent="0.25">
      <c r="A74">
        <v>72</v>
      </c>
      <c r="B74" t="s">
        <v>36</v>
      </c>
      <c r="C74" t="s">
        <v>76</v>
      </c>
      <c r="D74" t="s">
        <v>17</v>
      </c>
      <c r="E74" t="s">
        <v>253</v>
      </c>
      <c r="F74" t="s">
        <v>77</v>
      </c>
      <c r="G74" t="s">
        <v>78</v>
      </c>
      <c r="H74" s="2">
        <f>68.65/1000</f>
        <v>6.8650000000000003E-2</v>
      </c>
      <c r="I74" s="4">
        <v>1.51</v>
      </c>
      <c r="J74" s="2" t="s">
        <v>215</v>
      </c>
      <c r="K74" s="2" t="s">
        <v>210</v>
      </c>
      <c r="L74" s="2">
        <v>15.04</v>
      </c>
      <c r="M74" s="2">
        <v>0.40400000000000003</v>
      </c>
      <c r="N74" s="4">
        <f t="shared" ref="N74:N80" si="0">4*I74+L74+4*M74</f>
        <v>22.695999999999998</v>
      </c>
      <c r="O74" t="s">
        <v>174</v>
      </c>
      <c r="P74" t="s">
        <v>146</v>
      </c>
      <c r="Q74" t="s">
        <v>201</v>
      </c>
      <c r="R74" t="s">
        <v>203</v>
      </c>
    </row>
    <row r="75" spans="1:18" x14ac:dyDescent="0.25">
      <c r="A75">
        <v>73</v>
      </c>
      <c r="B75" t="s">
        <v>36</v>
      </c>
      <c r="C75" t="s">
        <v>76</v>
      </c>
      <c r="D75" t="s">
        <v>17</v>
      </c>
      <c r="E75" t="s">
        <v>28</v>
      </c>
      <c r="F75" t="s">
        <v>29</v>
      </c>
      <c r="G75" t="s">
        <v>29</v>
      </c>
      <c r="H75" s="2">
        <v>3.59</v>
      </c>
      <c r="I75" s="4">
        <v>76.11</v>
      </c>
      <c r="J75" s="2" t="s">
        <v>215</v>
      </c>
      <c r="K75" s="2" t="s">
        <v>40</v>
      </c>
      <c r="L75" s="2">
        <v>91.26</v>
      </c>
      <c r="M75" s="2">
        <v>7.7000000000000002E-3</v>
      </c>
      <c r="N75" s="4">
        <f t="shared" si="0"/>
        <v>395.73079999999999</v>
      </c>
      <c r="O75" t="s">
        <v>174</v>
      </c>
      <c r="P75" t="s">
        <v>146</v>
      </c>
      <c r="Q75" t="s">
        <v>201</v>
      </c>
      <c r="R75" t="s">
        <v>203</v>
      </c>
    </row>
    <row r="76" spans="1:18" x14ac:dyDescent="0.25">
      <c r="A76">
        <v>74</v>
      </c>
      <c r="B76" t="s">
        <v>36</v>
      </c>
      <c r="C76" t="s">
        <v>76</v>
      </c>
      <c r="D76" t="s">
        <v>17</v>
      </c>
      <c r="E76" t="s">
        <v>34</v>
      </c>
      <c r="F76" t="s">
        <v>35</v>
      </c>
      <c r="G76" t="s">
        <v>35</v>
      </c>
      <c r="H76" s="2">
        <f>92.93/1000</f>
        <v>9.2930000000000013E-2</v>
      </c>
      <c r="I76" s="4">
        <v>1475.3</v>
      </c>
      <c r="J76" s="2" t="s">
        <v>215</v>
      </c>
      <c r="K76" s="2" t="s">
        <v>41</v>
      </c>
      <c r="L76" s="2">
        <v>95.27</v>
      </c>
      <c r="M76" s="2">
        <v>1.51</v>
      </c>
      <c r="N76" s="4">
        <f t="shared" si="0"/>
        <v>6002.51</v>
      </c>
      <c r="O76" t="s">
        <v>174</v>
      </c>
      <c r="P76" t="s">
        <v>146</v>
      </c>
      <c r="Q76" t="s">
        <v>201</v>
      </c>
      <c r="R76" t="s">
        <v>203</v>
      </c>
    </row>
    <row r="77" spans="1:18" x14ac:dyDescent="0.25">
      <c r="A77">
        <v>75</v>
      </c>
      <c r="B77" t="s">
        <v>36</v>
      </c>
      <c r="C77" t="s">
        <v>76</v>
      </c>
      <c r="D77" t="s">
        <v>17</v>
      </c>
      <c r="E77" t="s">
        <v>79</v>
      </c>
      <c r="F77" t="s">
        <v>80</v>
      </c>
      <c r="G77" t="s">
        <v>20</v>
      </c>
      <c r="H77" s="2">
        <v>0.06</v>
      </c>
      <c r="I77" s="4">
        <v>0.77880000000000005</v>
      </c>
      <c r="J77" s="2" t="s">
        <v>215</v>
      </c>
      <c r="K77" s="2" t="s">
        <v>216</v>
      </c>
      <c r="L77" s="2">
        <v>215.6</v>
      </c>
      <c r="M77" s="2">
        <v>0.40400000000000003</v>
      </c>
      <c r="N77" s="4">
        <f t="shared" si="0"/>
        <v>220.3312</v>
      </c>
      <c r="O77" t="s">
        <v>174</v>
      </c>
      <c r="P77" t="s">
        <v>146</v>
      </c>
      <c r="Q77" t="s">
        <v>201</v>
      </c>
      <c r="R77" t="s">
        <v>203</v>
      </c>
    </row>
    <row r="78" spans="1:18" x14ac:dyDescent="0.25">
      <c r="A78">
        <v>76</v>
      </c>
      <c r="B78" t="s">
        <v>36</v>
      </c>
      <c r="C78" t="s">
        <v>76</v>
      </c>
      <c r="D78" t="s">
        <v>17</v>
      </c>
      <c r="E78" t="s">
        <v>75</v>
      </c>
      <c r="F78" t="s">
        <v>75</v>
      </c>
      <c r="G78" t="s">
        <v>75</v>
      </c>
      <c r="H78" s="2">
        <v>0.42264999999999997</v>
      </c>
      <c r="I78" s="4">
        <v>1.61</v>
      </c>
      <c r="J78" s="2" t="s">
        <v>215</v>
      </c>
      <c r="K78" s="2" t="s">
        <v>210</v>
      </c>
      <c r="L78" s="2">
        <v>53.15</v>
      </c>
      <c r="M78" s="2">
        <v>0.18</v>
      </c>
      <c r="N78" s="4">
        <f t="shared" si="0"/>
        <v>60.309999999999995</v>
      </c>
      <c r="O78" t="s">
        <v>174</v>
      </c>
      <c r="P78" t="s">
        <v>146</v>
      </c>
      <c r="Q78" t="s">
        <v>201</v>
      </c>
      <c r="R78" t="s">
        <v>203</v>
      </c>
    </row>
    <row r="79" spans="1:18" x14ac:dyDescent="0.25">
      <c r="A79">
        <v>77</v>
      </c>
      <c r="B79" t="s">
        <v>36</v>
      </c>
      <c r="C79" t="s">
        <v>76</v>
      </c>
      <c r="D79" t="s">
        <v>17</v>
      </c>
      <c r="E79" t="s">
        <v>81</v>
      </c>
      <c r="F79" t="s">
        <v>82</v>
      </c>
      <c r="G79" t="s">
        <v>20</v>
      </c>
      <c r="H79" s="2">
        <f>-9/1000</f>
        <v>-8.9999999999999993E-3</v>
      </c>
      <c r="I79" s="4">
        <v>-0.11600000000000001</v>
      </c>
      <c r="J79" s="2" t="s">
        <v>215</v>
      </c>
      <c r="K79" s="2" t="s">
        <v>216</v>
      </c>
      <c r="L79" s="2">
        <v>10.028</v>
      </c>
      <c r="M79" s="2">
        <v>0.40400000000000003</v>
      </c>
      <c r="N79" s="4">
        <f t="shared" si="0"/>
        <v>11.18</v>
      </c>
      <c r="O79" t="s">
        <v>174</v>
      </c>
      <c r="P79" t="s">
        <v>146</v>
      </c>
      <c r="Q79" t="s">
        <v>201</v>
      </c>
      <c r="R79" t="s">
        <v>203</v>
      </c>
    </row>
    <row r="80" spans="1:18" x14ac:dyDescent="0.25">
      <c r="A80">
        <v>78</v>
      </c>
      <c r="B80" t="s">
        <v>36</v>
      </c>
      <c r="C80" t="s">
        <v>76</v>
      </c>
      <c r="D80" t="s">
        <v>17</v>
      </c>
      <c r="E80" t="s">
        <v>70</v>
      </c>
      <c r="F80" t="s">
        <v>71</v>
      </c>
      <c r="G80" t="s">
        <v>20</v>
      </c>
      <c r="H80" s="2">
        <f>25/1000</f>
        <v>2.5000000000000001E-2</v>
      </c>
      <c r="I80" s="2">
        <v>0.3175</v>
      </c>
      <c r="J80" s="2" t="s">
        <v>215</v>
      </c>
      <c r="K80" s="2" t="s">
        <v>216</v>
      </c>
      <c r="L80" s="2">
        <v>10.52</v>
      </c>
      <c r="M80" s="2">
        <v>0.40400000000000003</v>
      </c>
      <c r="N80" s="4">
        <f t="shared" si="0"/>
        <v>13.405999999999999</v>
      </c>
      <c r="O80" t="s">
        <v>174</v>
      </c>
      <c r="P80" t="s">
        <v>146</v>
      </c>
      <c r="Q80" t="s">
        <v>201</v>
      </c>
      <c r="R80" t="s">
        <v>203</v>
      </c>
    </row>
    <row r="81" spans="1:18" ht="60" x14ac:dyDescent="0.25">
      <c r="A81">
        <v>79</v>
      </c>
      <c r="B81" t="s">
        <v>83</v>
      </c>
      <c r="C81" t="s">
        <v>85</v>
      </c>
      <c r="D81" t="s">
        <v>86</v>
      </c>
      <c r="E81" t="s">
        <v>88</v>
      </c>
      <c r="F81" t="s">
        <v>57</v>
      </c>
      <c r="G81" t="s">
        <v>57</v>
      </c>
      <c r="H81" s="2" t="s">
        <v>218</v>
      </c>
      <c r="I81" s="2">
        <f>80.12+15.99</f>
        <v>96.11</v>
      </c>
      <c r="J81" s="2" t="s">
        <v>222</v>
      </c>
      <c r="K81" s="2" t="s">
        <v>216</v>
      </c>
      <c r="L81" s="2">
        <v>398.01</v>
      </c>
      <c r="M81" s="2">
        <v>2.86</v>
      </c>
      <c r="O81" t="s">
        <v>174</v>
      </c>
      <c r="P81" s="3" t="s">
        <v>217</v>
      </c>
      <c r="Q81" t="s">
        <v>205</v>
      </c>
      <c r="R81" t="s">
        <v>225</v>
      </c>
    </row>
    <row r="82" spans="1:18" ht="60" x14ac:dyDescent="0.25">
      <c r="A82">
        <v>80</v>
      </c>
      <c r="B82" t="s">
        <v>83</v>
      </c>
      <c r="C82" t="s">
        <v>87</v>
      </c>
      <c r="D82" t="s">
        <v>86</v>
      </c>
      <c r="E82" t="s">
        <v>88</v>
      </c>
      <c r="F82" t="s">
        <v>57</v>
      </c>
      <c r="G82" t="s">
        <v>57</v>
      </c>
      <c r="H82" s="2" t="s">
        <v>218</v>
      </c>
      <c r="I82" s="2">
        <f>209.82+18.19</f>
        <v>228.01</v>
      </c>
      <c r="J82" s="2" t="s">
        <v>222</v>
      </c>
      <c r="K82" s="2" t="s">
        <v>216</v>
      </c>
      <c r="L82" s="2">
        <v>302.17</v>
      </c>
      <c r="M82" s="2">
        <v>9.1999999999999993</v>
      </c>
      <c r="O82" t="s">
        <v>174</v>
      </c>
      <c r="P82" s="3" t="s">
        <v>217</v>
      </c>
      <c r="Q82" t="s">
        <v>205</v>
      </c>
      <c r="R82" t="s">
        <v>226</v>
      </c>
    </row>
    <row r="83" spans="1:18" ht="60" x14ac:dyDescent="0.25">
      <c r="A83">
        <v>81</v>
      </c>
      <c r="B83" t="s">
        <v>83</v>
      </c>
      <c r="C83" t="s">
        <v>85</v>
      </c>
      <c r="D83" t="s">
        <v>86</v>
      </c>
      <c r="E83" t="s">
        <v>224</v>
      </c>
      <c r="F83" t="s">
        <v>89</v>
      </c>
      <c r="G83" t="s">
        <v>89</v>
      </c>
      <c r="H83" s="2" t="s">
        <v>219</v>
      </c>
      <c r="I83" s="2" t="s">
        <v>219</v>
      </c>
      <c r="J83" s="2" t="s">
        <v>222</v>
      </c>
      <c r="K83" s="2" t="s">
        <v>206</v>
      </c>
      <c r="L83" s="2">
        <v>189.47</v>
      </c>
      <c r="M83" s="2">
        <v>5.24</v>
      </c>
      <c r="O83" t="s">
        <v>174</v>
      </c>
      <c r="P83" s="3" t="s">
        <v>217</v>
      </c>
      <c r="Q83" t="s">
        <v>205</v>
      </c>
      <c r="R83" t="s">
        <v>225</v>
      </c>
    </row>
    <row r="84" spans="1:18" ht="60" x14ac:dyDescent="0.25">
      <c r="A84">
        <v>82</v>
      </c>
      <c r="B84" t="s">
        <v>83</v>
      </c>
      <c r="C84" t="s">
        <v>87</v>
      </c>
      <c r="D84" t="s">
        <v>86</v>
      </c>
      <c r="E84" t="s">
        <v>224</v>
      </c>
      <c r="F84" t="s">
        <v>89</v>
      </c>
      <c r="G84" t="s">
        <v>89</v>
      </c>
      <c r="H84" s="2" t="s">
        <v>219</v>
      </c>
      <c r="I84" s="2" t="s">
        <v>219</v>
      </c>
      <c r="J84" s="2" t="s">
        <v>222</v>
      </c>
      <c r="K84" s="2" t="s">
        <v>206</v>
      </c>
      <c r="L84" s="2">
        <v>313.58</v>
      </c>
      <c r="M84" s="2">
        <v>5.24</v>
      </c>
      <c r="O84" t="s">
        <v>174</v>
      </c>
      <c r="P84" s="3" t="s">
        <v>217</v>
      </c>
      <c r="Q84" t="s">
        <v>205</v>
      </c>
      <c r="R84" t="s">
        <v>226</v>
      </c>
    </row>
    <row r="85" spans="1:18" ht="45" x14ac:dyDescent="0.25">
      <c r="A85">
        <v>83</v>
      </c>
      <c r="B85" t="s">
        <v>83</v>
      </c>
      <c r="C85" t="s">
        <v>90</v>
      </c>
      <c r="D85" t="s">
        <v>27</v>
      </c>
      <c r="E85" t="s">
        <v>92</v>
      </c>
      <c r="F85" t="s">
        <v>93</v>
      </c>
      <c r="G85" t="s">
        <v>63</v>
      </c>
      <c r="H85" s="2">
        <v>0.24579999999999999</v>
      </c>
      <c r="I85" s="2">
        <v>1240.31</v>
      </c>
      <c r="J85" s="2" t="s">
        <v>222</v>
      </c>
      <c r="K85" s="2" t="s">
        <v>216</v>
      </c>
      <c r="L85" s="2">
        <v>480.81</v>
      </c>
      <c r="M85" s="2">
        <v>5.24</v>
      </c>
      <c r="O85" t="s">
        <v>174</v>
      </c>
      <c r="P85" s="3" t="s">
        <v>213</v>
      </c>
      <c r="Q85" t="s">
        <v>208</v>
      </c>
      <c r="R85" t="s">
        <v>227</v>
      </c>
    </row>
    <row r="86" spans="1:18" ht="45" x14ac:dyDescent="0.25">
      <c r="A86">
        <v>84</v>
      </c>
      <c r="B86" t="s">
        <v>83</v>
      </c>
      <c r="C86" t="s">
        <v>91</v>
      </c>
      <c r="D86" t="s">
        <v>27</v>
      </c>
      <c r="E86" t="s">
        <v>92</v>
      </c>
      <c r="F86" t="s">
        <v>93</v>
      </c>
      <c r="G86" t="s">
        <v>63</v>
      </c>
      <c r="H86" s="2">
        <v>0.24579999999999999</v>
      </c>
      <c r="I86" s="2">
        <v>112.37</v>
      </c>
      <c r="J86" s="2" t="s">
        <v>222</v>
      </c>
      <c r="K86" s="2" t="s">
        <v>216</v>
      </c>
      <c r="L86" s="2">
        <v>199.86</v>
      </c>
      <c r="M86" s="2">
        <v>5.24</v>
      </c>
      <c r="O86" t="s">
        <v>174</v>
      </c>
      <c r="P86" s="3" t="s">
        <v>213</v>
      </c>
      <c r="Q86" t="s">
        <v>208</v>
      </c>
      <c r="R86" t="s">
        <v>228</v>
      </c>
    </row>
    <row r="87" spans="1:18" ht="45" x14ac:dyDescent="0.25">
      <c r="A87">
        <v>85</v>
      </c>
      <c r="B87" t="s">
        <v>83</v>
      </c>
      <c r="C87" t="s">
        <v>90</v>
      </c>
      <c r="D87" t="s">
        <v>27</v>
      </c>
      <c r="E87" t="s">
        <v>224</v>
      </c>
      <c r="F87" t="s">
        <v>89</v>
      </c>
      <c r="G87" t="s">
        <v>89</v>
      </c>
      <c r="H87" s="2" t="s">
        <v>219</v>
      </c>
      <c r="I87" s="2" t="s">
        <v>219</v>
      </c>
      <c r="J87" s="2" t="s">
        <v>222</v>
      </c>
      <c r="K87" s="2" t="s">
        <v>206</v>
      </c>
      <c r="L87" s="2">
        <v>466.05</v>
      </c>
      <c r="M87" s="2">
        <v>40.21</v>
      </c>
      <c r="O87" t="s">
        <v>174</v>
      </c>
      <c r="P87" s="3" t="s">
        <v>213</v>
      </c>
      <c r="Q87" t="s">
        <v>208</v>
      </c>
      <c r="R87" t="s">
        <v>227</v>
      </c>
    </row>
    <row r="88" spans="1:18" ht="45" x14ac:dyDescent="0.25">
      <c r="A88">
        <v>86</v>
      </c>
      <c r="B88" t="s">
        <v>83</v>
      </c>
      <c r="C88" t="s">
        <v>91</v>
      </c>
      <c r="D88" t="s">
        <v>27</v>
      </c>
      <c r="E88" t="s">
        <v>224</v>
      </c>
      <c r="F88" t="s">
        <v>89</v>
      </c>
      <c r="G88" t="s">
        <v>89</v>
      </c>
      <c r="H88" s="2" t="s">
        <v>219</v>
      </c>
      <c r="I88" s="2" t="s">
        <v>219</v>
      </c>
      <c r="J88" s="2" t="s">
        <v>222</v>
      </c>
      <c r="K88" s="2" t="s">
        <v>206</v>
      </c>
      <c r="L88" s="2">
        <v>255.25</v>
      </c>
      <c r="M88" s="2">
        <v>5.84</v>
      </c>
      <c r="O88" t="s">
        <v>174</v>
      </c>
      <c r="P88" s="3" t="s">
        <v>213</v>
      </c>
      <c r="Q88" t="s">
        <v>208</v>
      </c>
      <c r="R88" t="s">
        <v>228</v>
      </c>
    </row>
    <row r="89" spans="1:18" ht="60" x14ac:dyDescent="0.25">
      <c r="A89">
        <v>87</v>
      </c>
      <c r="B89" t="s">
        <v>84</v>
      </c>
      <c r="C89" t="s">
        <v>94</v>
      </c>
      <c r="D89" t="s">
        <v>17</v>
      </c>
      <c r="E89" t="s">
        <v>224</v>
      </c>
      <c r="F89" t="s">
        <v>89</v>
      </c>
      <c r="G89" t="s">
        <v>89</v>
      </c>
      <c r="H89" s="2" t="s">
        <v>219</v>
      </c>
      <c r="I89" s="2" t="s">
        <v>219</v>
      </c>
      <c r="J89" s="2" t="s">
        <v>222</v>
      </c>
      <c r="K89" s="2" t="s">
        <v>206</v>
      </c>
      <c r="L89" s="2">
        <v>201.68</v>
      </c>
      <c r="M89" s="2">
        <v>33.549999999999997</v>
      </c>
      <c r="O89" t="s">
        <v>174</v>
      </c>
      <c r="P89" s="3" t="s">
        <v>220</v>
      </c>
      <c r="Q89" t="s">
        <v>208</v>
      </c>
      <c r="R89" t="s">
        <v>229</v>
      </c>
    </row>
    <row r="90" spans="1:18" ht="60" x14ac:dyDescent="0.25">
      <c r="A90">
        <v>88</v>
      </c>
      <c r="B90" t="s">
        <v>84</v>
      </c>
      <c r="C90" t="s">
        <v>95</v>
      </c>
      <c r="D90" t="s">
        <v>17</v>
      </c>
      <c r="E90" t="s">
        <v>224</v>
      </c>
      <c r="F90" t="s">
        <v>89</v>
      </c>
      <c r="G90" t="s">
        <v>89</v>
      </c>
      <c r="H90" s="2" t="s">
        <v>219</v>
      </c>
      <c r="I90" s="2" t="s">
        <v>219</v>
      </c>
      <c r="J90" s="2" t="s">
        <v>222</v>
      </c>
      <c r="K90" s="2" t="s">
        <v>206</v>
      </c>
      <c r="L90" s="2">
        <v>116.93</v>
      </c>
      <c r="M90" s="2">
        <v>17.329999999999998</v>
      </c>
      <c r="O90" t="s">
        <v>174</v>
      </c>
      <c r="P90" s="3" t="s">
        <v>220</v>
      </c>
      <c r="Q90" t="s">
        <v>208</v>
      </c>
      <c r="R90" t="s">
        <v>230</v>
      </c>
    </row>
    <row r="91" spans="1:18" ht="60" x14ac:dyDescent="0.25">
      <c r="A91">
        <v>89</v>
      </c>
      <c r="B91" t="s">
        <v>84</v>
      </c>
      <c r="C91" t="s">
        <v>96</v>
      </c>
      <c r="D91" t="s">
        <v>61</v>
      </c>
      <c r="E91" t="s">
        <v>224</v>
      </c>
      <c r="F91" t="s">
        <v>89</v>
      </c>
      <c r="G91" t="s">
        <v>89</v>
      </c>
      <c r="H91" s="2" t="s">
        <v>219</v>
      </c>
      <c r="I91" s="2" t="s">
        <v>219</v>
      </c>
      <c r="J91" s="2" t="s">
        <v>222</v>
      </c>
      <c r="K91" s="2" t="s">
        <v>206</v>
      </c>
      <c r="L91" s="2">
        <v>72.88</v>
      </c>
      <c r="M91" s="2">
        <v>10.98</v>
      </c>
      <c r="O91" t="s">
        <v>174</v>
      </c>
      <c r="P91" s="3" t="s">
        <v>220</v>
      </c>
      <c r="Q91" t="s">
        <v>208</v>
      </c>
      <c r="R91" t="s">
        <v>231</v>
      </c>
    </row>
    <row r="92" spans="1:18" ht="60" x14ac:dyDescent="0.25">
      <c r="A92">
        <v>90</v>
      </c>
      <c r="B92" t="s">
        <v>84</v>
      </c>
      <c r="C92" t="s">
        <v>97</v>
      </c>
      <c r="D92" t="s">
        <v>61</v>
      </c>
      <c r="E92" t="s">
        <v>224</v>
      </c>
      <c r="F92" t="s">
        <v>89</v>
      </c>
      <c r="G92" t="s">
        <v>89</v>
      </c>
      <c r="H92" s="2" t="s">
        <v>219</v>
      </c>
      <c r="I92" s="2" t="s">
        <v>219</v>
      </c>
      <c r="J92" s="2" t="s">
        <v>222</v>
      </c>
      <c r="K92" s="2" t="s">
        <v>206</v>
      </c>
      <c r="L92" s="2">
        <v>226.52</v>
      </c>
      <c r="M92" s="2">
        <v>39.659999999999997</v>
      </c>
      <c r="O92" t="s">
        <v>174</v>
      </c>
      <c r="P92" s="3" t="s">
        <v>220</v>
      </c>
      <c r="Q92" t="s">
        <v>208</v>
      </c>
      <c r="R92" t="s">
        <v>232</v>
      </c>
    </row>
    <row r="93" spans="1:18" ht="60" x14ac:dyDescent="0.25">
      <c r="A93">
        <v>91</v>
      </c>
      <c r="B93" t="s">
        <v>84</v>
      </c>
      <c r="C93" t="s">
        <v>98</v>
      </c>
      <c r="D93" t="s">
        <v>27</v>
      </c>
      <c r="E93" t="s">
        <v>224</v>
      </c>
      <c r="F93" t="s">
        <v>89</v>
      </c>
      <c r="G93" t="s">
        <v>89</v>
      </c>
      <c r="H93" s="2" t="s">
        <v>219</v>
      </c>
      <c r="I93" s="2" t="s">
        <v>219</v>
      </c>
      <c r="J93" s="2" t="s">
        <v>222</v>
      </c>
      <c r="K93" s="2" t="s">
        <v>206</v>
      </c>
      <c r="L93" s="2">
        <v>111.94</v>
      </c>
      <c r="M93" s="2">
        <v>12.47</v>
      </c>
      <c r="O93" t="s">
        <v>174</v>
      </c>
      <c r="P93" s="3" t="s">
        <v>220</v>
      </c>
      <c r="Q93" t="s">
        <v>208</v>
      </c>
      <c r="R93" t="s">
        <v>233</v>
      </c>
    </row>
    <row r="94" spans="1:18" ht="60" x14ac:dyDescent="0.25">
      <c r="A94">
        <v>92</v>
      </c>
      <c r="B94" t="s">
        <v>84</v>
      </c>
      <c r="C94" t="s">
        <v>99</v>
      </c>
      <c r="D94" t="s">
        <v>27</v>
      </c>
      <c r="E94" t="s">
        <v>224</v>
      </c>
      <c r="F94" t="s">
        <v>89</v>
      </c>
      <c r="G94" t="s">
        <v>89</v>
      </c>
      <c r="H94" s="2" t="s">
        <v>219</v>
      </c>
      <c r="I94" s="2" t="s">
        <v>219</v>
      </c>
      <c r="J94" s="2" t="s">
        <v>222</v>
      </c>
      <c r="K94" s="2" t="s">
        <v>206</v>
      </c>
      <c r="L94" s="2">
        <v>161.03</v>
      </c>
      <c r="M94" s="2">
        <v>17.190000000000001</v>
      </c>
      <c r="O94" t="s">
        <v>174</v>
      </c>
      <c r="P94" s="3" t="s">
        <v>220</v>
      </c>
      <c r="Q94" t="s">
        <v>208</v>
      </c>
      <c r="R94" t="s">
        <v>235</v>
      </c>
    </row>
    <row r="95" spans="1:18" ht="45" x14ac:dyDescent="0.25">
      <c r="A95">
        <v>93</v>
      </c>
      <c r="B95" t="s">
        <v>84</v>
      </c>
      <c r="C95" t="s">
        <v>102</v>
      </c>
      <c r="D95" t="s">
        <v>61</v>
      </c>
      <c r="E95" t="s">
        <v>100</v>
      </c>
      <c r="F95" t="s">
        <v>101</v>
      </c>
      <c r="G95" t="s">
        <v>63</v>
      </c>
      <c r="H95" s="2">
        <v>0.24579999999999999</v>
      </c>
      <c r="I95" s="2">
        <v>1637.52</v>
      </c>
      <c r="J95" s="2" t="s">
        <v>222</v>
      </c>
      <c r="K95" s="2" t="s">
        <v>216</v>
      </c>
      <c r="L95" s="2">
        <v>208.71</v>
      </c>
      <c r="M95" s="2">
        <v>42.81</v>
      </c>
      <c r="O95" t="s">
        <v>174</v>
      </c>
      <c r="P95" s="3" t="s">
        <v>221</v>
      </c>
      <c r="Q95" t="s">
        <v>208</v>
      </c>
      <c r="R95" t="s">
        <v>234</v>
      </c>
    </row>
    <row r="96" spans="1:18" x14ac:dyDescent="0.25">
      <c r="A96">
        <v>94</v>
      </c>
      <c r="B96" t="s">
        <v>84</v>
      </c>
      <c r="C96" t="s">
        <v>104</v>
      </c>
      <c r="D96" t="s">
        <v>61</v>
      </c>
      <c r="E96" t="s">
        <v>100</v>
      </c>
      <c r="F96" t="s">
        <v>101</v>
      </c>
      <c r="G96" t="s">
        <v>63</v>
      </c>
      <c r="H96" s="2">
        <v>0.24579999999999999</v>
      </c>
      <c r="I96" s="2">
        <v>1536.74</v>
      </c>
      <c r="J96" s="2" t="s">
        <v>222</v>
      </c>
      <c r="K96" s="2" t="s">
        <v>216</v>
      </c>
      <c r="L96" s="2">
        <v>200.9</v>
      </c>
      <c r="M96" s="2">
        <v>10.62</v>
      </c>
      <c r="O96" t="s">
        <v>174</v>
      </c>
      <c r="P96" s="3" t="s">
        <v>146</v>
      </c>
      <c r="Q96" t="s">
        <v>208</v>
      </c>
      <c r="R96" t="s">
        <v>237</v>
      </c>
    </row>
    <row r="97" spans="1:18" x14ac:dyDescent="0.25">
      <c r="A97">
        <v>95</v>
      </c>
      <c r="B97" t="s">
        <v>84</v>
      </c>
      <c r="C97" t="s">
        <v>105</v>
      </c>
      <c r="D97" t="s">
        <v>61</v>
      </c>
      <c r="E97" t="s">
        <v>100</v>
      </c>
      <c r="F97" t="s">
        <v>101</v>
      </c>
      <c r="G97" t="s">
        <v>63</v>
      </c>
      <c r="H97" s="2">
        <v>0.24579999999999999</v>
      </c>
      <c r="I97" s="2">
        <v>1541.17</v>
      </c>
      <c r="J97" s="2" t="s">
        <v>222</v>
      </c>
      <c r="K97" s="2" t="s">
        <v>216</v>
      </c>
      <c r="L97" s="2">
        <v>200.91</v>
      </c>
      <c r="M97" s="2">
        <v>38.67</v>
      </c>
      <c r="O97" t="s">
        <v>174</v>
      </c>
      <c r="P97" s="3" t="s">
        <v>146</v>
      </c>
      <c r="Q97" t="s">
        <v>208</v>
      </c>
      <c r="R97" t="s">
        <v>238</v>
      </c>
    </row>
    <row r="98" spans="1:18" x14ac:dyDescent="0.25">
      <c r="A98">
        <v>96</v>
      </c>
      <c r="B98" t="s">
        <v>84</v>
      </c>
      <c r="C98" t="s">
        <v>212</v>
      </c>
      <c r="D98" t="s">
        <v>61</v>
      </c>
      <c r="E98" t="s">
        <v>100</v>
      </c>
      <c r="F98" t="s">
        <v>101</v>
      </c>
      <c r="G98" t="s">
        <v>63</v>
      </c>
      <c r="H98" s="2">
        <v>0.24579999999999999</v>
      </c>
      <c r="I98" s="2">
        <v>778.2</v>
      </c>
      <c r="J98" s="2" t="s">
        <v>222</v>
      </c>
      <c r="K98" s="2" t="s">
        <v>216</v>
      </c>
      <c r="L98" s="2">
        <v>198.95</v>
      </c>
      <c r="M98" s="2">
        <v>11.66</v>
      </c>
      <c r="O98" t="s">
        <v>174</v>
      </c>
      <c r="P98" s="3" t="s">
        <v>146</v>
      </c>
      <c r="Q98" t="s">
        <v>208</v>
      </c>
      <c r="R98" t="s">
        <v>239</v>
      </c>
    </row>
    <row r="99" spans="1:18" x14ac:dyDescent="0.25">
      <c r="A99">
        <v>97</v>
      </c>
      <c r="B99" t="s">
        <v>84</v>
      </c>
      <c r="C99" t="s">
        <v>103</v>
      </c>
      <c r="D99" t="s">
        <v>27</v>
      </c>
      <c r="E99" t="s">
        <v>100</v>
      </c>
      <c r="F99" t="s">
        <v>101</v>
      </c>
      <c r="G99" t="s">
        <v>63</v>
      </c>
      <c r="H99" s="2">
        <v>0.24579999999999999</v>
      </c>
      <c r="I99" s="2">
        <v>698.56</v>
      </c>
      <c r="J99" s="2" t="s">
        <v>222</v>
      </c>
      <c r="K99" s="2" t="s">
        <v>216</v>
      </c>
      <c r="L99" s="2">
        <v>190.32</v>
      </c>
      <c r="M99" s="2">
        <v>11.66</v>
      </c>
      <c r="O99" t="s">
        <v>174</v>
      </c>
      <c r="P99" s="3" t="s">
        <v>146</v>
      </c>
      <c r="Q99" t="s">
        <v>208</v>
      </c>
      <c r="R99" t="s">
        <v>240</v>
      </c>
    </row>
    <row r="100" spans="1:18" ht="45" x14ac:dyDescent="0.25">
      <c r="A100">
        <v>98</v>
      </c>
      <c r="B100" t="s">
        <v>84</v>
      </c>
      <c r="C100" t="s">
        <v>102</v>
      </c>
      <c r="D100" t="s">
        <v>61</v>
      </c>
      <c r="E100" t="s">
        <v>92</v>
      </c>
      <c r="F100" t="s">
        <v>93</v>
      </c>
      <c r="G100" t="s">
        <v>106</v>
      </c>
      <c r="H100" s="2">
        <v>0.24579999999999999</v>
      </c>
      <c r="I100" s="2">
        <v>1601.25</v>
      </c>
      <c r="J100" s="2" t="s">
        <v>222</v>
      </c>
      <c r="K100" s="2" t="s">
        <v>216</v>
      </c>
      <c r="L100" s="2">
        <v>394.47</v>
      </c>
      <c r="M100" s="2">
        <v>16.77</v>
      </c>
      <c r="O100" t="s">
        <v>174</v>
      </c>
      <c r="P100" s="3" t="s">
        <v>221</v>
      </c>
      <c r="Q100" t="s">
        <v>208</v>
      </c>
      <c r="R100" t="s">
        <v>236</v>
      </c>
    </row>
    <row r="101" spans="1:18" x14ac:dyDescent="0.25">
      <c r="A101">
        <v>99</v>
      </c>
      <c r="B101" t="s">
        <v>84</v>
      </c>
      <c r="C101" t="s">
        <v>107</v>
      </c>
      <c r="D101" t="s">
        <v>61</v>
      </c>
      <c r="E101" t="s">
        <v>92</v>
      </c>
      <c r="F101" t="s">
        <v>93</v>
      </c>
      <c r="G101" t="s">
        <v>106</v>
      </c>
      <c r="H101" s="2">
        <v>0.24579999999999999</v>
      </c>
      <c r="I101" s="2">
        <v>784.59</v>
      </c>
      <c r="J101" s="2" t="s">
        <v>222</v>
      </c>
      <c r="K101" s="2" t="s">
        <v>216</v>
      </c>
      <c r="L101" s="2">
        <v>362.11</v>
      </c>
      <c r="M101" s="2">
        <v>10.33</v>
      </c>
      <c r="O101" t="s">
        <v>174</v>
      </c>
      <c r="P101" s="3" t="s">
        <v>146</v>
      </c>
      <c r="Q101" t="s">
        <v>208</v>
      </c>
      <c r="R101" t="s">
        <v>241</v>
      </c>
    </row>
    <row r="102" spans="1:18" x14ac:dyDescent="0.25">
      <c r="A102">
        <v>100</v>
      </c>
      <c r="B102" t="s">
        <v>84</v>
      </c>
      <c r="C102" t="s">
        <v>108</v>
      </c>
      <c r="D102" t="s">
        <v>61</v>
      </c>
      <c r="E102" t="s">
        <v>92</v>
      </c>
      <c r="F102" t="s">
        <v>93</v>
      </c>
      <c r="G102" t="s">
        <v>106</v>
      </c>
      <c r="H102" s="2">
        <v>0.24579999999999999</v>
      </c>
      <c r="I102" s="2">
        <v>1073.4100000000001</v>
      </c>
      <c r="J102" s="2" t="s">
        <v>222</v>
      </c>
      <c r="K102" s="2" t="s">
        <v>216</v>
      </c>
      <c r="L102" s="2">
        <v>362.11</v>
      </c>
      <c r="M102" s="2">
        <v>17.98</v>
      </c>
      <c r="O102" t="s">
        <v>174</v>
      </c>
      <c r="P102" s="3" t="s">
        <v>146</v>
      </c>
      <c r="Q102" t="s">
        <v>208</v>
      </c>
      <c r="R102" t="s">
        <v>242</v>
      </c>
    </row>
    <row r="103" spans="1:18" x14ac:dyDescent="0.25">
      <c r="A103">
        <v>101</v>
      </c>
      <c r="B103" t="s">
        <v>84</v>
      </c>
      <c r="C103" t="s">
        <v>103</v>
      </c>
      <c r="D103" t="s">
        <v>27</v>
      </c>
      <c r="E103" t="s">
        <v>92</v>
      </c>
      <c r="F103" t="s">
        <v>93</v>
      </c>
      <c r="G103" t="s">
        <v>106</v>
      </c>
      <c r="H103" s="2">
        <v>0.24579999999999999</v>
      </c>
      <c r="I103" s="2">
        <v>1423.26</v>
      </c>
      <c r="J103" s="2" t="s">
        <v>222</v>
      </c>
      <c r="K103" s="2" t="s">
        <v>216</v>
      </c>
      <c r="L103" s="2">
        <v>346.94</v>
      </c>
      <c r="M103" s="2">
        <v>20.13</v>
      </c>
      <c r="O103" t="s">
        <v>174</v>
      </c>
      <c r="P103" s="3" t="s">
        <v>146</v>
      </c>
      <c r="Q103" t="s">
        <v>208</v>
      </c>
      <c r="R103" t="s">
        <v>243</v>
      </c>
    </row>
    <row r="104" spans="1:18" ht="75" x14ac:dyDescent="0.25">
      <c r="A104">
        <v>102</v>
      </c>
      <c r="B104" t="s">
        <v>109</v>
      </c>
      <c r="C104" t="s">
        <v>110</v>
      </c>
      <c r="D104" t="s">
        <v>61</v>
      </c>
      <c r="E104" t="s">
        <v>111</v>
      </c>
      <c r="F104" t="s">
        <v>82</v>
      </c>
      <c r="G104" t="s">
        <v>82</v>
      </c>
      <c r="H104" s="2">
        <f>48.3/1000</f>
        <v>4.8299999999999996E-2</v>
      </c>
      <c r="I104" s="2">
        <v>1877.9</v>
      </c>
      <c r="J104" s="2" t="s">
        <v>251</v>
      </c>
      <c r="K104" s="2" t="s">
        <v>249</v>
      </c>
      <c r="L104" s="2">
        <v>150</v>
      </c>
      <c r="M104" s="2">
        <v>1043</v>
      </c>
      <c r="N104" s="2">
        <f>I104+L104+M104</f>
        <v>3070.9</v>
      </c>
      <c r="O104" t="s">
        <v>174</v>
      </c>
      <c r="P104" s="3" t="s">
        <v>223</v>
      </c>
      <c r="Q104" t="s">
        <v>148</v>
      </c>
      <c r="R104" t="s">
        <v>244</v>
      </c>
    </row>
    <row r="105" spans="1:18" ht="75" x14ac:dyDescent="0.25">
      <c r="A105">
        <v>103</v>
      </c>
      <c r="B105" t="s">
        <v>109</v>
      </c>
      <c r="C105" t="s">
        <v>110</v>
      </c>
      <c r="D105" t="s">
        <v>61</v>
      </c>
      <c r="E105" t="s">
        <v>114</v>
      </c>
      <c r="F105" t="s">
        <v>82</v>
      </c>
      <c r="G105" t="s">
        <v>82</v>
      </c>
      <c r="H105" s="2">
        <f>41.3/1000</f>
        <v>4.1299999999999996E-2</v>
      </c>
      <c r="I105" s="2">
        <v>6442.86</v>
      </c>
      <c r="J105" s="2" t="s">
        <v>251</v>
      </c>
      <c r="K105" s="2" t="s">
        <v>249</v>
      </c>
      <c r="L105" s="2">
        <v>56</v>
      </c>
      <c r="M105" s="2">
        <v>1043</v>
      </c>
      <c r="N105" s="2">
        <f t="shared" ref="N105:N109" si="1">I105+L105+M105</f>
        <v>7541.86</v>
      </c>
      <c r="O105" t="s">
        <v>174</v>
      </c>
      <c r="P105" s="3" t="s">
        <v>223</v>
      </c>
      <c r="Q105" t="s">
        <v>148</v>
      </c>
      <c r="R105" t="s">
        <v>244</v>
      </c>
    </row>
    <row r="106" spans="1:18" ht="75" x14ac:dyDescent="0.25">
      <c r="A106">
        <v>104</v>
      </c>
      <c r="B106" t="s">
        <v>109</v>
      </c>
      <c r="C106" t="s">
        <v>110</v>
      </c>
      <c r="D106" t="s">
        <v>61</v>
      </c>
      <c r="E106" t="s">
        <v>112</v>
      </c>
      <c r="F106" t="s">
        <v>82</v>
      </c>
      <c r="G106" t="s">
        <v>82</v>
      </c>
      <c r="H106" s="2">
        <f>57.7/1000</f>
        <v>5.7700000000000001E-2</v>
      </c>
      <c r="I106" s="2">
        <v>2228.37</v>
      </c>
      <c r="J106" s="2" t="s">
        <v>251</v>
      </c>
      <c r="K106" s="2" t="s">
        <v>249</v>
      </c>
      <c r="L106" s="2">
        <v>220</v>
      </c>
      <c r="M106" s="2">
        <v>1043</v>
      </c>
      <c r="N106" s="2">
        <f t="shared" si="1"/>
        <v>3491.37</v>
      </c>
      <c r="O106" t="s">
        <v>174</v>
      </c>
      <c r="P106" s="3" t="s">
        <v>223</v>
      </c>
      <c r="Q106" t="s">
        <v>148</v>
      </c>
      <c r="R106" t="s">
        <v>244</v>
      </c>
    </row>
    <row r="107" spans="1:18" ht="75" x14ac:dyDescent="0.25">
      <c r="A107">
        <v>105</v>
      </c>
      <c r="B107" t="s">
        <v>109</v>
      </c>
      <c r="C107" t="s">
        <v>110</v>
      </c>
      <c r="D107" t="s">
        <v>61</v>
      </c>
      <c r="E107" t="s">
        <v>113</v>
      </c>
      <c r="F107" t="s">
        <v>82</v>
      </c>
      <c r="G107" t="s">
        <v>82</v>
      </c>
      <c r="H107" s="2">
        <f>49.6/1000</f>
        <v>4.9599999999999998E-2</v>
      </c>
      <c r="I107" s="2">
        <v>4804.26</v>
      </c>
      <c r="J107" s="2" t="s">
        <v>251</v>
      </c>
      <c r="K107" s="2" t="s">
        <v>249</v>
      </c>
      <c r="L107" s="2">
        <v>136</v>
      </c>
      <c r="M107" s="2">
        <v>1043</v>
      </c>
      <c r="N107" s="2">
        <f t="shared" si="1"/>
        <v>5983.26</v>
      </c>
      <c r="O107" t="s">
        <v>174</v>
      </c>
      <c r="P107" s="3" t="s">
        <v>223</v>
      </c>
      <c r="Q107" t="s">
        <v>148</v>
      </c>
      <c r="R107" t="s">
        <v>244</v>
      </c>
    </row>
    <row r="108" spans="1:18" ht="75" x14ac:dyDescent="0.25">
      <c r="A108">
        <v>106</v>
      </c>
      <c r="B108" t="s">
        <v>115</v>
      </c>
      <c r="C108" t="s">
        <v>118</v>
      </c>
      <c r="D108" t="s">
        <v>61</v>
      </c>
      <c r="E108" t="s">
        <v>119</v>
      </c>
      <c r="F108" t="s">
        <v>82</v>
      </c>
      <c r="G108" t="s">
        <v>82</v>
      </c>
      <c r="H108" s="2">
        <v>6.7799999999999999E-2</v>
      </c>
      <c r="I108" s="2">
        <v>6611.8559999999998</v>
      </c>
      <c r="J108" s="2" t="s">
        <v>251</v>
      </c>
      <c r="K108" s="2" t="s">
        <v>249</v>
      </c>
      <c r="N108" s="2">
        <f t="shared" si="1"/>
        <v>6611.8559999999998</v>
      </c>
      <c r="O108" t="s">
        <v>174</v>
      </c>
      <c r="P108" s="3" t="s">
        <v>223</v>
      </c>
      <c r="Q108" t="s">
        <v>201</v>
      </c>
      <c r="R108" t="s">
        <v>245</v>
      </c>
    </row>
    <row r="109" spans="1:18" ht="75" x14ac:dyDescent="0.25">
      <c r="A109">
        <v>107</v>
      </c>
      <c r="B109" t="s">
        <v>115</v>
      </c>
      <c r="C109" t="s">
        <v>118</v>
      </c>
      <c r="D109" t="s">
        <v>61</v>
      </c>
      <c r="E109" t="s">
        <v>121</v>
      </c>
      <c r="F109" t="s">
        <v>82</v>
      </c>
      <c r="G109" t="s">
        <v>82</v>
      </c>
      <c r="H109" s="2">
        <v>8.3799999999999999E-2</v>
      </c>
      <c r="I109" s="2">
        <v>12394.02</v>
      </c>
      <c r="J109" s="2" t="s">
        <v>251</v>
      </c>
      <c r="K109" s="2" t="s">
        <v>249</v>
      </c>
      <c r="N109" s="2">
        <f t="shared" si="1"/>
        <v>12394.02</v>
      </c>
      <c r="O109" t="s">
        <v>174</v>
      </c>
      <c r="P109" s="3" t="s">
        <v>223</v>
      </c>
      <c r="Q109" t="s">
        <v>201</v>
      </c>
      <c r="R109" t="s">
        <v>245</v>
      </c>
    </row>
    <row r="110" spans="1:18" ht="75" x14ac:dyDescent="0.25">
      <c r="A110">
        <v>108</v>
      </c>
      <c r="B110" t="s">
        <v>115</v>
      </c>
      <c r="C110" t="s">
        <v>118</v>
      </c>
      <c r="D110" t="s">
        <v>61</v>
      </c>
      <c r="E110" t="s">
        <v>120</v>
      </c>
      <c r="F110" t="s">
        <v>82</v>
      </c>
      <c r="G110" t="s">
        <v>82</v>
      </c>
      <c r="H110" s="2">
        <v>6.5199999999999994E-2</v>
      </c>
      <c r="I110" s="2">
        <v>25271.52</v>
      </c>
      <c r="J110" s="2" t="s">
        <v>251</v>
      </c>
      <c r="K110" s="2" t="s">
        <v>249</v>
      </c>
      <c r="L110" s="2">
        <v>2704.8</v>
      </c>
      <c r="M110" s="2">
        <v>12.1</v>
      </c>
      <c r="O110" t="s">
        <v>174</v>
      </c>
      <c r="P110" s="3" t="s">
        <v>223</v>
      </c>
      <c r="Q110" t="s">
        <v>201</v>
      </c>
      <c r="R110" t="s">
        <v>245</v>
      </c>
    </row>
    <row r="111" spans="1:18" ht="75" x14ac:dyDescent="0.25">
      <c r="A111">
        <v>109</v>
      </c>
      <c r="B111" t="s">
        <v>116</v>
      </c>
      <c r="C111" t="s">
        <v>122</v>
      </c>
      <c r="D111" t="s">
        <v>27</v>
      </c>
      <c r="E111" t="s">
        <v>125</v>
      </c>
      <c r="F111" t="s">
        <v>123</v>
      </c>
      <c r="G111" t="s">
        <v>124</v>
      </c>
      <c r="H111" s="2">
        <f>37.09/1000</f>
        <v>3.7090000000000005E-2</v>
      </c>
      <c r="I111" s="2">
        <v>26411.81</v>
      </c>
      <c r="J111" s="2" t="s">
        <v>251</v>
      </c>
      <c r="K111" s="2" t="s">
        <v>250</v>
      </c>
      <c r="L111" s="2">
        <v>897</v>
      </c>
      <c r="M111" s="2">
        <v>13483</v>
      </c>
      <c r="N111" s="2">
        <f>SUM(I111,L111,M111)</f>
        <v>40791.81</v>
      </c>
      <c r="O111" t="s">
        <v>174</v>
      </c>
      <c r="P111" s="3" t="s">
        <v>223</v>
      </c>
      <c r="Q111" t="s">
        <v>208</v>
      </c>
      <c r="R111" t="s">
        <v>246</v>
      </c>
    </row>
    <row r="112" spans="1:18" ht="75" x14ac:dyDescent="0.25">
      <c r="A112">
        <v>110</v>
      </c>
      <c r="B112" t="s">
        <v>116</v>
      </c>
      <c r="C112" t="s">
        <v>122</v>
      </c>
      <c r="D112" t="s">
        <v>27</v>
      </c>
      <c r="E112" t="s">
        <v>126</v>
      </c>
      <c r="F112" t="s">
        <v>123</v>
      </c>
      <c r="G112" t="s">
        <v>124</v>
      </c>
      <c r="H112" s="2">
        <f>72.78/1000</f>
        <v>7.2779999999999997E-2</v>
      </c>
      <c r="I112" s="2">
        <v>149718.03</v>
      </c>
      <c r="J112" s="2" t="s">
        <v>251</v>
      </c>
      <c r="K112" s="2" t="s">
        <v>250</v>
      </c>
      <c r="L112" s="2">
        <v>3306</v>
      </c>
      <c r="M112" s="2">
        <v>17376</v>
      </c>
      <c r="N112" s="2">
        <f>SUM(I112,L112,M112)</f>
        <v>170400.03</v>
      </c>
      <c r="O112" t="s">
        <v>174</v>
      </c>
      <c r="P112" s="3" t="s">
        <v>223</v>
      </c>
      <c r="Q112" t="s">
        <v>208</v>
      </c>
      <c r="R112" t="s">
        <v>246</v>
      </c>
    </row>
    <row r="113" spans="1:18" ht="75" x14ac:dyDescent="0.25">
      <c r="A113">
        <v>111</v>
      </c>
      <c r="B113" t="s">
        <v>116</v>
      </c>
      <c r="C113" t="s">
        <v>122</v>
      </c>
      <c r="D113" t="s">
        <v>27</v>
      </c>
      <c r="E113" t="s">
        <v>127</v>
      </c>
      <c r="F113" t="s">
        <v>123</v>
      </c>
      <c r="G113" t="s">
        <v>124</v>
      </c>
      <c r="H113" s="2">
        <f>38.99/1000</f>
        <v>3.8990000000000004E-2</v>
      </c>
      <c r="I113" s="2">
        <v>6937.88</v>
      </c>
      <c r="J113" s="2" t="s">
        <v>251</v>
      </c>
      <c r="K113" s="2" t="s">
        <v>250</v>
      </c>
      <c r="L113" s="2">
        <v>205</v>
      </c>
      <c r="M113" s="2">
        <v>3349</v>
      </c>
      <c r="N113" s="2">
        <f t="shared" ref="N113:N130" si="2">SUM(I113,L113,M113)</f>
        <v>10491.880000000001</v>
      </c>
      <c r="O113" t="s">
        <v>174</v>
      </c>
      <c r="P113" s="3" t="s">
        <v>223</v>
      </c>
      <c r="Q113" t="s">
        <v>208</v>
      </c>
      <c r="R113" t="s">
        <v>246</v>
      </c>
    </row>
    <row r="114" spans="1:18" ht="75" x14ac:dyDescent="0.25">
      <c r="A114">
        <v>112</v>
      </c>
      <c r="B114" t="s">
        <v>116</v>
      </c>
      <c r="C114" t="s">
        <v>122</v>
      </c>
      <c r="D114" t="s">
        <v>27</v>
      </c>
      <c r="E114" t="s">
        <v>129</v>
      </c>
      <c r="F114" t="s">
        <v>123</v>
      </c>
      <c r="G114" t="s">
        <v>124</v>
      </c>
      <c r="H114" s="2">
        <v>0</v>
      </c>
      <c r="I114" s="2">
        <v>0</v>
      </c>
      <c r="J114" s="2" t="s">
        <v>251</v>
      </c>
      <c r="K114" s="2" t="s">
        <v>250</v>
      </c>
      <c r="L114" s="2">
        <v>1140</v>
      </c>
      <c r="M114" s="2">
        <v>20616</v>
      </c>
      <c r="N114" s="2">
        <f t="shared" si="2"/>
        <v>21756</v>
      </c>
      <c r="O114" t="s">
        <v>174</v>
      </c>
      <c r="P114" s="3" t="s">
        <v>223</v>
      </c>
      <c r="Q114" t="s">
        <v>208</v>
      </c>
      <c r="R114" t="s">
        <v>246</v>
      </c>
    </row>
    <row r="115" spans="1:18" ht="75" x14ac:dyDescent="0.25">
      <c r="A115">
        <v>113</v>
      </c>
      <c r="B115" t="s">
        <v>116</v>
      </c>
      <c r="C115" t="s">
        <v>122</v>
      </c>
      <c r="D115" t="s">
        <v>27</v>
      </c>
      <c r="E115" t="s">
        <v>130</v>
      </c>
      <c r="F115" t="s">
        <v>123</v>
      </c>
      <c r="G115" t="s">
        <v>124</v>
      </c>
      <c r="H115" s="2">
        <v>0</v>
      </c>
      <c r="I115" s="2">
        <v>0</v>
      </c>
      <c r="J115" s="2" t="s">
        <v>251</v>
      </c>
      <c r="K115" s="2" t="s">
        <v>250</v>
      </c>
      <c r="L115" s="2">
        <v>949</v>
      </c>
      <c r="M115" s="2">
        <v>17180</v>
      </c>
      <c r="N115" s="2">
        <f t="shared" si="2"/>
        <v>18129</v>
      </c>
      <c r="O115" t="s">
        <v>174</v>
      </c>
      <c r="P115" s="3" t="s">
        <v>223</v>
      </c>
      <c r="Q115" t="s">
        <v>208</v>
      </c>
      <c r="R115" t="s">
        <v>246</v>
      </c>
    </row>
    <row r="116" spans="1:18" ht="75" x14ac:dyDescent="0.25">
      <c r="A116">
        <v>114</v>
      </c>
      <c r="B116" t="s">
        <v>116</v>
      </c>
      <c r="C116" t="s">
        <v>122</v>
      </c>
      <c r="D116" t="s">
        <v>27</v>
      </c>
      <c r="E116" t="s">
        <v>128</v>
      </c>
      <c r="F116" t="s">
        <v>123</v>
      </c>
      <c r="G116" t="s">
        <v>124</v>
      </c>
      <c r="H116" s="2">
        <f>41.73/1000</f>
        <v>4.1729999999999996E-2</v>
      </c>
      <c r="I116" s="2">
        <v>11476.58</v>
      </c>
      <c r="J116" s="2" t="s">
        <v>251</v>
      </c>
      <c r="K116" s="2" t="s">
        <v>250</v>
      </c>
      <c r="L116" s="2">
        <v>282</v>
      </c>
      <c r="M116" s="2">
        <v>3436</v>
      </c>
      <c r="N116" s="2">
        <f t="shared" si="2"/>
        <v>15194.58</v>
      </c>
      <c r="O116" t="s">
        <v>174</v>
      </c>
      <c r="P116" s="3" t="s">
        <v>223</v>
      </c>
      <c r="Q116" t="s">
        <v>208</v>
      </c>
      <c r="R116" t="s">
        <v>246</v>
      </c>
    </row>
    <row r="117" spans="1:18" ht="75" x14ac:dyDescent="0.25">
      <c r="A117">
        <v>115</v>
      </c>
      <c r="B117" t="s">
        <v>116</v>
      </c>
      <c r="C117" t="s">
        <v>131</v>
      </c>
      <c r="D117" t="s">
        <v>27</v>
      </c>
      <c r="E117" t="s">
        <v>132</v>
      </c>
      <c r="F117" t="s">
        <v>123</v>
      </c>
      <c r="G117" t="s">
        <v>124</v>
      </c>
      <c r="H117" s="2">
        <f>64.7/1000</f>
        <v>6.4700000000000008E-2</v>
      </c>
      <c r="I117" s="2">
        <v>17836.5</v>
      </c>
      <c r="J117" s="2" t="s">
        <v>251</v>
      </c>
      <c r="K117" s="2" t="s">
        <v>250</v>
      </c>
      <c r="L117" s="2">
        <v>509</v>
      </c>
      <c r="M117" s="2">
        <v>908</v>
      </c>
      <c r="N117" s="2">
        <f t="shared" si="2"/>
        <v>19253.5</v>
      </c>
      <c r="O117" t="s">
        <v>174</v>
      </c>
      <c r="P117" s="3" t="s">
        <v>223</v>
      </c>
      <c r="Q117" t="s">
        <v>205</v>
      </c>
      <c r="R117" t="s">
        <v>247</v>
      </c>
    </row>
    <row r="118" spans="1:18" ht="75" x14ac:dyDescent="0.25">
      <c r="A118">
        <v>116</v>
      </c>
      <c r="B118" t="s">
        <v>116</v>
      </c>
      <c r="C118" t="s">
        <v>131</v>
      </c>
      <c r="D118" t="s">
        <v>27</v>
      </c>
      <c r="E118" t="s">
        <v>125</v>
      </c>
      <c r="F118" t="s">
        <v>123</v>
      </c>
      <c r="G118" t="s">
        <v>124</v>
      </c>
      <c r="H118" s="2">
        <f>35.95/1000</f>
        <v>3.5950000000000003E-2</v>
      </c>
      <c r="I118" s="2">
        <v>47598.86</v>
      </c>
      <c r="J118" s="2" t="s">
        <v>251</v>
      </c>
      <c r="K118" s="2" t="s">
        <v>250</v>
      </c>
      <c r="L118" s="2">
        <v>1808</v>
      </c>
      <c r="M118" s="2">
        <v>20725</v>
      </c>
      <c r="N118" s="2">
        <f t="shared" si="2"/>
        <v>70131.86</v>
      </c>
      <c r="O118" t="s">
        <v>174</v>
      </c>
      <c r="P118" s="3" t="s">
        <v>223</v>
      </c>
      <c r="Q118" t="s">
        <v>205</v>
      </c>
      <c r="R118" t="s">
        <v>247</v>
      </c>
    </row>
    <row r="119" spans="1:18" ht="75" x14ac:dyDescent="0.25">
      <c r="A119">
        <v>117</v>
      </c>
      <c r="B119" t="s">
        <v>116</v>
      </c>
      <c r="C119" t="s">
        <v>131</v>
      </c>
      <c r="D119" t="s">
        <v>27</v>
      </c>
      <c r="E119" t="s">
        <v>133</v>
      </c>
      <c r="F119" t="s">
        <v>123</v>
      </c>
      <c r="G119" t="s">
        <v>124</v>
      </c>
      <c r="H119" s="2">
        <f>52.19/1000</f>
        <v>5.219E-2</v>
      </c>
      <c r="I119" s="2">
        <v>9297.1299999999992</v>
      </c>
      <c r="J119" s="2" t="s">
        <v>251</v>
      </c>
      <c r="K119" s="2" t="s">
        <v>250</v>
      </c>
      <c r="L119" s="2">
        <v>405</v>
      </c>
      <c r="M119" s="2">
        <v>908</v>
      </c>
      <c r="N119" s="2">
        <f t="shared" si="2"/>
        <v>10610.13</v>
      </c>
      <c r="O119" t="s">
        <v>174</v>
      </c>
      <c r="P119" s="3" t="s">
        <v>223</v>
      </c>
      <c r="Q119" t="s">
        <v>205</v>
      </c>
      <c r="R119" t="s">
        <v>247</v>
      </c>
    </row>
    <row r="120" spans="1:18" ht="75" x14ac:dyDescent="0.25">
      <c r="A120">
        <v>118</v>
      </c>
      <c r="B120" t="s">
        <v>116</v>
      </c>
      <c r="C120" t="s">
        <v>131</v>
      </c>
      <c r="D120" t="s">
        <v>27</v>
      </c>
      <c r="E120" t="s">
        <v>134</v>
      </c>
      <c r="F120" t="s">
        <v>123</v>
      </c>
      <c r="G120" t="s">
        <v>124</v>
      </c>
      <c r="H120" s="2">
        <f>65.54/1000</f>
        <v>6.5540000000000001E-2</v>
      </c>
      <c r="I120" s="2">
        <v>6477.97</v>
      </c>
      <c r="J120" s="2" t="s">
        <v>251</v>
      </c>
      <c r="K120" s="2" t="s">
        <v>250</v>
      </c>
      <c r="L120" s="2">
        <v>277</v>
      </c>
      <c r="M120" s="2">
        <v>908</v>
      </c>
      <c r="N120" s="2">
        <f t="shared" si="2"/>
        <v>7662.97</v>
      </c>
      <c r="O120" t="s">
        <v>174</v>
      </c>
      <c r="P120" s="3" t="s">
        <v>223</v>
      </c>
      <c r="Q120" t="s">
        <v>205</v>
      </c>
      <c r="R120" t="s">
        <v>247</v>
      </c>
    </row>
    <row r="121" spans="1:18" ht="75" x14ac:dyDescent="0.25">
      <c r="A121">
        <v>119</v>
      </c>
      <c r="B121" t="s">
        <v>116</v>
      </c>
      <c r="C121" t="s">
        <v>131</v>
      </c>
      <c r="D121" t="s">
        <v>27</v>
      </c>
      <c r="E121" t="s">
        <v>135</v>
      </c>
      <c r="F121" t="s">
        <v>123</v>
      </c>
      <c r="G121" t="s">
        <v>124</v>
      </c>
      <c r="H121" s="2">
        <f>77.64/1000</f>
        <v>7.7640000000000001E-2</v>
      </c>
      <c r="I121" s="2">
        <v>13726.75</v>
      </c>
      <c r="J121" s="2" t="s">
        <v>251</v>
      </c>
      <c r="K121" s="2" t="s">
        <v>250</v>
      </c>
      <c r="L121" s="2">
        <v>372</v>
      </c>
      <c r="M121" s="2">
        <v>3436</v>
      </c>
      <c r="N121" s="2">
        <f t="shared" si="2"/>
        <v>17534.75</v>
      </c>
      <c r="O121" t="s">
        <v>174</v>
      </c>
      <c r="P121" s="3" t="s">
        <v>223</v>
      </c>
      <c r="Q121" t="s">
        <v>205</v>
      </c>
      <c r="R121" t="s">
        <v>247</v>
      </c>
    </row>
    <row r="122" spans="1:18" ht="75" x14ac:dyDescent="0.25">
      <c r="A122">
        <v>120</v>
      </c>
      <c r="B122" t="s">
        <v>117</v>
      </c>
      <c r="C122" t="s">
        <v>136</v>
      </c>
      <c r="D122" t="s">
        <v>27</v>
      </c>
      <c r="E122" t="s">
        <v>140</v>
      </c>
      <c r="F122" t="s">
        <v>123</v>
      </c>
      <c r="G122" t="s">
        <v>124</v>
      </c>
      <c r="H122" s="2">
        <f>42.16/1000</f>
        <v>4.2159999999999996E-2</v>
      </c>
      <c r="I122" s="2">
        <f>42.16*393</f>
        <v>16568.879999999997</v>
      </c>
      <c r="J122" s="2" t="s">
        <v>251</v>
      </c>
      <c r="K122" s="2" t="s">
        <v>249</v>
      </c>
      <c r="L122" s="2">
        <v>3254.93</v>
      </c>
      <c r="M122" s="2">
        <v>11.62</v>
      </c>
      <c r="N122" s="2">
        <f t="shared" si="2"/>
        <v>19835.429999999997</v>
      </c>
      <c r="O122" t="s">
        <v>174</v>
      </c>
      <c r="P122" s="3" t="s">
        <v>223</v>
      </c>
      <c r="Q122" t="s">
        <v>208</v>
      </c>
      <c r="R122" t="s">
        <v>248</v>
      </c>
    </row>
    <row r="123" spans="1:18" ht="75" x14ac:dyDescent="0.25">
      <c r="A123">
        <v>121</v>
      </c>
      <c r="B123" t="s">
        <v>117</v>
      </c>
      <c r="C123" t="s">
        <v>136</v>
      </c>
      <c r="D123" t="s">
        <v>27</v>
      </c>
      <c r="E123" t="s">
        <v>141</v>
      </c>
      <c r="F123" t="s">
        <v>123</v>
      </c>
      <c r="G123" t="s">
        <v>124</v>
      </c>
      <c r="H123" s="2">
        <v>5.6890000000000003E-2</v>
      </c>
      <c r="I123" s="2">
        <v>14620.73</v>
      </c>
      <c r="J123" s="2" t="s">
        <v>251</v>
      </c>
      <c r="K123" s="2" t="s">
        <v>249</v>
      </c>
      <c r="L123" s="2">
        <v>3066.53</v>
      </c>
      <c r="M123" s="2">
        <v>9.5399999999999991</v>
      </c>
      <c r="N123" s="2">
        <f t="shared" si="2"/>
        <v>17696.8</v>
      </c>
      <c r="O123" t="s">
        <v>174</v>
      </c>
      <c r="P123" s="3" t="s">
        <v>223</v>
      </c>
      <c r="Q123" t="s">
        <v>208</v>
      </c>
      <c r="R123" t="s">
        <v>248</v>
      </c>
    </row>
    <row r="124" spans="1:18" ht="75" x14ac:dyDescent="0.25">
      <c r="A124">
        <v>122</v>
      </c>
      <c r="B124" t="s">
        <v>117</v>
      </c>
      <c r="C124" t="s">
        <v>136</v>
      </c>
      <c r="D124" t="s">
        <v>27</v>
      </c>
      <c r="E124" t="s">
        <v>142</v>
      </c>
      <c r="F124" t="s">
        <v>123</v>
      </c>
      <c r="G124" t="s">
        <v>124</v>
      </c>
      <c r="H124" s="2">
        <v>7.1739999999999998E-2</v>
      </c>
      <c r="I124" s="2">
        <v>26830.76</v>
      </c>
      <c r="J124" s="2" t="s">
        <v>251</v>
      </c>
      <c r="K124" s="2" t="s">
        <v>249</v>
      </c>
      <c r="L124" s="2">
        <v>3349.39</v>
      </c>
      <c r="M124" s="2">
        <v>16.010000000000002</v>
      </c>
      <c r="N124" s="2">
        <f t="shared" si="2"/>
        <v>30196.159999999996</v>
      </c>
      <c r="O124" t="s">
        <v>174</v>
      </c>
      <c r="P124" s="3" t="s">
        <v>223</v>
      </c>
      <c r="Q124" t="s">
        <v>208</v>
      </c>
      <c r="R124" t="s">
        <v>248</v>
      </c>
    </row>
    <row r="125" spans="1:18" ht="75" x14ac:dyDescent="0.25">
      <c r="A125">
        <v>123</v>
      </c>
      <c r="B125" t="s">
        <v>117</v>
      </c>
      <c r="C125" t="s">
        <v>136</v>
      </c>
      <c r="D125" t="s">
        <v>27</v>
      </c>
      <c r="E125" t="s">
        <v>143</v>
      </c>
      <c r="F125" t="s">
        <v>123</v>
      </c>
      <c r="G125" t="s">
        <v>124</v>
      </c>
      <c r="H125" s="2">
        <v>5.6890000000000003E-2</v>
      </c>
      <c r="I125" s="2">
        <v>24633.37</v>
      </c>
      <c r="J125" s="2" t="s">
        <v>251</v>
      </c>
      <c r="K125" s="2" t="s">
        <v>249</v>
      </c>
      <c r="L125" s="2">
        <v>3008.59</v>
      </c>
      <c r="M125" s="2">
        <v>10.66</v>
      </c>
      <c r="N125" s="2">
        <f t="shared" si="2"/>
        <v>27652.62</v>
      </c>
      <c r="O125" t="s">
        <v>174</v>
      </c>
      <c r="P125" s="3" t="s">
        <v>223</v>
      </c>
      <c r="Q125" t="s">
        <v>208</v>
      </c>
      <c r="R125" t="s">
        <v>248</v>
      </c>
    </row>
    <row r="126" spans="1:18" ht="75" x14ac:dyDescent="0.25">
      <c r="A126">
        <v>124</v>
      </c>
      <c r="B126" t="s">
        <v>117</v>
      </c>
      <c r="C126" t="s">
        <v>136</v>
      </c>
      <c r="D126" t="s">
        <v>27</v>
      </c>
      <c r="E126" t="s">
        <v>144</v>
      </c>
      <c r="F126" t="s">
        <v>123</v>
      </c>
      <c r="G126" t="s">
        <v>124</v>
      </c>
      <c r="H126" s="2">
        <v>2.862E-2</v>
      </c>
      <c r="I126" s="2">
        <v>6210.54</v>
      </c>
      <c r="J126" s="2" t="s">
        <v>251</v>
      </c>
      <c r="K126" s="2" t="s">
        <v>249</v>
      </c>
      <c r="L126" s="2">
        <v>3469.39</v>
      </c>
      <c r="M126" s="2">
        <v>16.010000000000002</v>
      </c>
      <c r="N126" s="2">
        <f t="shared" si="2"/>
        <v>9695.94</v>
      </c>
      <c r="O126" t="s">
        <v>174</v>
      </c>
      <c r="P126" s="3" t="s">
        <v>223</v>
      </c>
      <c r="Q126" t="s">
        <v>208</v>
      </c>
      <c r="R126" t="s">
        <v>248</v>
      </c>
    </row>
    <row r="127" spans="1:18" ht="75" x14ac:dyDescent="0.25">
      <c r="A127">
        <v>125</v>
      </c>
      <c r="B127" t="s">
        <v>117</v>
      </c>
      <c r="C127" t="s">
        <v>136</v>
      </c>
      <c r="D127" t="s">
        <v>27</v>
      </c>
      <c r="E127" t="s">
        <v>140</v>
      </c>
      <c r="F127" t="s">
        <v>123</v>
      </c>
      <c r="G127" t="s">
        <v>124</v>
      </c>
      <c r="H127" s="2">
        <v>3.1119999999999998E-2</v>
      </c>
      <c r="I127" s="2">
        <v>1836.08</v>
      </c>
      <c r="J127" s="2" t="s">
        <v>251</v>
      </c>
      <c r="K127" s="2" t="s">
        <v>249</v>
      </c>
      <c r="L127" s="2">
        <v>3148.42</v>
      </c>
      <c r="M127" s="2">
        <v>3.36</v>
      </c>
      <c r="N127" s="2">
        <f t="shared" si="2"/>
        <v>4987.8599999999997</v>
      </c>
      <c r="O127" t="s">
        <v>174</v>
      </c>
      <c r="P127" s="3" t="s">
        <v>223</v>
      </c>
      <c r="Q127" t="s">
        <v>208</v>
      </c>
      <c r="R127" t="s">
        <v>248</v>
      </c>
    </row>
    <row r="128" spans="1:18" ht="75" x14ac:dyDescent="0.25">
      <c r="A128">
        <v>126</v>
      </c>
      <c r="B128" t="s">
        <v>117</v>
      </c>
      <c r="C128" t="s">
        <v>136</v>
      </c>
      <c r="D128" t="s">
        <v>27</v>
      </c>
      <c r="E128" t="s">
        <v>137</v>
      </c>
      <c r="F128" t="s">
        <v>82</v>
      </c>
      <c r="G128" t="s">
        <v>124</v>
      </c>
      <c r="H128" s="2">
        <v>6.9199999999999998E-2</v>
      </c>
      <c r="J128" s="2" t="s">
        <v>251</v>
      </c>
      <c r="K128" s="2" t="s">
        <v>249</v>
      </c>
      <c r="O128" t="s">
        <v>174</v>
      </c>
      <c r="P128" s="3" t="s">
        <v>223</v>
      </c>
      <c r="Q128" t="s">
        <v>208</v>
      </c>
      <c r="R128" t="s">
        <v>248</v>
      </c>
    </row>
    <row r="129" spans="1:18" ht="75" x14ac:dyDescent="0.25">
      <c r="A129">
        <v>127</v>
      </c>
      <c r="B129" t="s">
        <v>117</v>
      </c>
      <c r="C129" t="s">
        <v>136</v>
      </c>
      <c r="D129" t="s">
        <v>27</v>
      </c>
      <c r="E129" t="s">
        <v>138</v>
      </c>
      <c r="F129" t="s">
        <v>82</v>
      </c>
      <c r="G129" t="s">
        <v>124</v>
      </c>
      <c r="H129" s="2">
        <v>6.4500000000000002E-2</v>
      </c>
      <c r="I129" s="2" t="s">
        <v>252</v>
      </c>
      <c r="J129" s="2" t="s">
        <v>251</v>
      </c>
      <c r="K129" s="2" t="s">
        <v>249</v>
      </c>
      <c r="O129" t="s">
        <v>174</v>
      </c>
      <c r="P129" s="3" t="s">
        <v>223</v>
      </c>
      <c r="Q129" t="s">
        <v>208</v>
      </c>
      <c r="R129" t="s">
        <v>248</v>
      </c>
    </row>
    <row r="130" spans="1:18" ht="75" x14ac:dyDescent="0.25">
      <c r="A130">
        <v>128</v>
      </c>
      <c r="B130" t="s">
        <v>117</v>
      </c>
      <c r="C130" t="s">
        <v>136</v>
      </c>
      <c r="D130" t="s">
        <v>27</v>
      </c>
      <c r="E130" t="s">
        <v>139</v>
      </c>
      <c r="F130" t="s">
        <v>82</v>
      </c>
      <c r="G130" t="s">
        <v>124</v>
      </c>
      <c r="H130" s="2">
        <f>42.2/1000</f>
        <v>4.2200000000000001E-2</v>
      </c>
      <c r="I130" s="2" t="s">
        <v>252</v>
      </c>
      <c r="J130" s="2" t="s">
        <v>251</v>
      </c>
      <c r="K130" s="2" t="s">
        <v>249</v>
      </c>
      <c r="N130" s="2">
        <f t="shared" si="2"/>
        <v>0</v>
      </c>
      <c r="O130" t="s">
        <v>174</v>
      </c>
      <c r="P130" s="3" t="s">
        <v>223</v>
      </c>
      <c r="Q130" t="s">
        <v>208</v>
      </c>
      <c r="R130" t="s">
        <v>248</v>
      </c>
    </row>
  </sheetData>
  <mergeCells count="64">
    <mergeCell ref="B1:J1"/>
    <mergeCell ref="N66:N73"/>
    <mergeCell ref="L66:L73"/>
    <mergeCell ref="M66:M73"/>
    <mergeCell ref="N20:N29"/>
    <mergeCell ref="N30:N36"/>
    <mergeCell ref="N37:N41"/>
    <mergeCell ref="N42:N52"/>
    <mergeCell ref="N53:N56"/>
    <mergeCell ref="N57:N65"/>
    <mergeCell ref="L42:L52"/>
    <mergeCell ref="M42:M52"/>
    <mergeCell ref="L53:L56"/>
    <mergeCell ref="M53:M56"/>
    <mergeCell ref="L57:L65"/>
    <mergeCell ref="M57:M65"/>
    <mergeCell ref="L20:L29"/>
    <mergeCell ref="M20:M29"/>
    <mergeCell ref="L30:L36"/>
    <mergeCell ref="M30:M36"/>
    <mergeCell ref="L37:L41"/>
    <mergeCell ref="M37:M41"/>
    <mergeCell ref="L3:L9"/>
    <mergeCell ref="M3:M9"/>
    <mergeCell ref="N3:N9"/>
    <mergeCell ref="L10:L19"/>
    <mergeCell ref="M10:M19"/>
    <mergeCell ref="N10:N19"/>
    <mergeCell ref="H66:H73"/>
    <mergeCell ref="I66:I73"/>
    <mergeCell ref="J66:J73"/>
    <mergeCell ref="K57:K65"/>
    <mergeCell ref="K66:K73"/>
    <mergeCell ref="H53:H56"/>
    <mergeCell ref="I53:I56"/>
    <mergeCell ref="J53:J56"/>
    <mergeCell ref="K53:K56"/>
    <mergeCell ref="H57:H65"/>
    <mergeCell ref="I57:I65"/>
    <mergeCell ref="J57:J65"/>
    <mergeCell ref="I37:I41"/>
    <mergeCell ref="K30:K36"/>
    <mergeCell ref="K37:K41"/>
    <mergeCell ref="J37:J41"/>
    <mergeCell ref="H42:H52"/>
    <mergeCell ref="I42:I52"/>
    <mergeCell ref="J42:J52"/>
    <mergeCell ref="K42:K52"/>
    <mergeCell ref="H37:H41"/>
    <mergeCell ref="H30:H36"/>
    <mergeCell ref="I30:I36"/>
    <mergeCell ref="J30:J36"/>
    <mergeCell ref="K3:K9"/>
    <mergeCell ref="K10:K19"/>
    <mergeCell ref="K20:K29"/>
    <mergeCell ref="H3:H9"/>
    <mergeCell ref="H10:H19"/>
    <mergeCell ref="H20:H29"/>
    <mergeCell ref="I3:I9"/>
    <mergeCell ref="J3:J9"/>
    <mergeCell ref="I10:I19"/>
    <mergeCell ref="J10:J19"/>
    <mergeCell ref="I20:I29"/>
    <mergeCell ref="J20:J29"/>
  </mergeCells>
  <phoneticPr fontId="1" type="noConversion"/>
  <pageMargins left="0.7" right="0.7" top="0.75" bottom="0.75" header="0.3" footer="0.3"/>
  <pageSetup paperSize="8" scale="34" fitToHeight="0" orientation="landscape" r:id="rId1"/>
  <headerFooter>
    <oddFooter>&amp;C_x000D_&amp;1#&amp;"Arial"&amp;10&amp;K29CF00 C2 - COLAS GROUP INTERNAL: Employees and partners who need to know.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0824b7-cc7a-463d-bd58-1570f2f92cd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CD4E0AC135C14EAE85D8DE5172924C" ma:contentTypeVersion="15" ma:contentTypeDescription="Create a new document." ma:contentTypeScope="" ma:versionID="b0695209140307da32f47c414fe72b42">
  <xsd:schema xmlns:xsd="http://www.w3.org/2001/XMLSchema" xmlns:xs="http://www.w3.org/2001/XMLSchema" xmlns:p="http://schemas.microsoft.com/office/2006/metadata/properties" xmlns:ns2="a10824b7-cc7a-463d-bd58-1570f2f92cdc" xmlns:ns3="8144a8e7-3011-4771-9113-476e25e539c4" targetNamespace="http://schemas.microsoft.com/office/2006/metadata/properties" ma:root="true" ma:fieldsID="67bb90c623476b17323d9096a8080d6b" ns2:_="" ns3:_="">
    <xsd:import namespace="a10824b7-cc7a-463d-bd58-1570f2f92cdc"/>
    <xsd:import namespace="8144a8e7-3011-4771-9113-476e25e539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0824b7-cc7a-463d-bd58-1570f2f92c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ca49b27d-a8f4-4e0a-9d7a-7a66872d4e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44a8e7-3011-4771-9113-476e25e539c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A416BC-A45C-4E23-B6A2-39A88B43B1D4}">
  <ds:schemaRefs>
    <ds:schemaRef ds:uri="http://schemas.microsoft.com/office/2006/metadata/properties"/>
    <ds:schemaRef ds:uri="8144a8e7-3011-4771-9113-476e25e539c4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a10824b7-cc7a-463d-bd58-1570f2f92cd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5A64C13-8C9B-4655-9EB7-6A7EBF1E02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0824b7-cc7a-463d-bd58-1570f2f92cdc"/>
    <ds:schemaRef ds:uri="8144a8e7-3011-4771-9113-476e25e539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AB99C-217B-4218-978A-195A1A3D678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859eb45-f1ae-4e0a-9efa-e6d66bbb672f}" enabled="0" method="" siteId="{0859eb45-f1ae-4e0a-9efa-e6d66bbb672f}" removed="1"/>
  <clbl:label id="{df64902a-104a-4642-a461-a3d9eb3752f4}" enabled="1" method="Standard" siteId="{be0be093-a2ad-444c-93d9-5626e83beef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Trial 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Jake Murgatroyd</dc:creator>
  <cp:lastModifiedBy>Jake Murgatroyd</cp:lastModifiedBy>
  <cp:lastPrinted>2026-03-26T16:39:49Z</cp:lastPrinted>
  <dcterms:created xsi:type="dcterms:W3CDTF">2026-03-26T08:38:45Z</dcterms:created>
  <dcterms:modified xsi:type="dcterms:W3CDTF">2026-03-27T19:54:54Z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0x01010049CD4E0AC135C14EAE85D8DE5172924C</vt:lpwstr>
  </property>
</Properties>
</file>